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E746F58E-4965-4894-8841-DE7412E188C5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228" sheetId="277" r:id="rId1"/>
    <sheet name="0228(18度C)" sheetId="278" r:id="rId2"/>
    <sheet name="0228(4度C)" sheetId="279" r:id="rId3"/>
    <sheet name="0227" sheetId="274" r:id="rId4"/>
    <sheet name="0227(18度C)" sheetId="275" r:id="rId5"/>
    <sheet name="0227(4度C)" sheetId="276" r:id="rId6"/>
    <sheet name="0226" sheetId="271" r:id="rId7"/>
    <sheet name="0226(18度C)" sheetId="272" r:id="rId8"/>
    <sheet name="0226(4度C)" sheetId="273" r:id="rId9"/>
    <sheet name="0225" sheetId="268" r:id="rId10"/>
    <sheet name="0225(18度C)" sheetId="269" r:id="rId11"/>
    <sheet name="0225(4度C)" sheetId="270" r:id="rId12"/>
    <sheet name="0224" sheetId="265" r:id="rId13"/>
    <sheet name="0224(18度C)" sheetId="266" r:id="rId14"/>
    <sheet name="0224(4度C)" sheetId="267" r:id="rId15"/>
    <sheet name="0223" sheetId="262" r:id="rId16"/>
    <sheet name="0223(18度C)" sheetId="263" r:id="rId17"/>
    <sheet name="0223(4度C)" sheetId="264" r:id="rId18"/>
    <sheet name="0222" sheetId="259" r:id="rId19"/>
    <sheet name="0222(18度C)" sheetId="260" r:id="rId20"/>
    <sheet name="0222(4度C)" sheetId="261" r:id="rId21"/>
    <sheet name="0221" sheetId="256" r:id="rId22"/>
    <sheet name="0221(18度C)" sheetId="257" r:id="rId23"/>
    <sheet name="0221(4度C)" sheetId="258" r:id="rId24"/>
    <sheet name="0220" sheetId="253" r:id="rId25"/>
    <sheet name="0220(18度C)" sheetId="254" r:id="rId26"/>
    <sheet name="0220(4度C)" sheetId="255" r:id="rId27"/>
    <sheet name="0219" sheetId="250" r:id="rId28"/>
    <sheet name="0219(18度C)" sheetId="251" r:id="rId29"/>
    <sheet name="0219(4度C)" sheetId="252" r:id="rId30"/>
    <sheet name="0218" sheetId="247" r:id="rId31"/>
    <sheet name="0218(18度C)" sheetId="248" r:id="rId32"/>
    <sheet name="0218(4度C)" sheetId="249" r:id="rId33"/>
    <sheet name="0217" sheetId="244" r:id="rId34"/>
    <sheet name="0217(18度C)" sheetId="245" r:id="rId35"/>
    <sheet name="0217(4度C)" sheetId="246" r:id="rId36"/>
    <sheet name="0216" sheetId="241" r:id="rId37"/>
    <sheet name="0216(18度C)" sheetId="242" r:id="rId38"/>
    <sheet name="0216(4度C)" sheetId="243" r:id="rId39"/>
    <sheet name="0215" sheetId="238" r:id="rId40"/>
    <sheet name="0215(18度C)" sheetId="239" r:id="rId41"/>
    <sheet name="0215(4度C)" sheetId="240" r:id="rId42"/>
    <sheet name="0214" sheetId="235" r:id="rId43"/>
    <sheet name="0214(18度C)" sheetId="236" r:id="rId44"/>
    <sheet name="0214(4度C)" sheetId="237" r:id="rId45"/>
    <sheet name="0213" sheetId="232" r:id="rId46"/>
    <sheet name="0213(18度C)" sheetId="233" r:id="rId47"/>
    <sheet name="0213(4度C)" sheetId="234" r:id="rId48"/>
    <sheet name="0212" sheetId="229" r:id="rId49"/>
    <sheet name="0212(18度C)" sheetId="230" r:id="rId50"/>
    <sheet name="0212(4度C)" sheetId="231" r:id="rId51"/>
    <sheet name="0211" sheetId="226" r:id="rId52"/>
    <sheet name="0211(18度C)" sheetId="227" r:id="rId53"/>
    <sheet name="0211(4度C)" sheetId="228" r:id="rId54"/>
    <sheet name="0210" sheetId="223" r:id="rId55"/>
    <sheet name="0210(18度C)" sheetId="224" r:id="rId56"/>
    <sheet name="0210(4度C)" sheetId="225" r:id="rId57"/>
    <sheet name="0209" sheetId="220" r:id="rId58"/>
    <sheet name="0209(18度C)" sheetId="221" r:id="rId59"/>
    <sheet name="0209(4度C)" sheetId="222" r:id="rId60"/>
    <sheet name="0208" sheetId="217" r:id="rId61"/>
    <sheet name="0208(18度C)" sheetId="218" r:id="rId62"/>
    <sheet name="0208(4度C)" sheetId="219" r:id="rId63"/>
    <sheet name="0207" sheetId="214" r:id="rId64"/>
    <sheet name="0207(18度C)" sheetId="215" r:id="rId65"/>
    <sheet name="0207(4度C)" sheetId="216" r:id="rId66"/>
    <sheet name="0206" sheetId="211" r:id="rId67"/>
    <sheet name="0206(18度C)" sheetId="212" r:id="rId68"/>
    <sheet name="0206(4度C)" sheetId="213" r:id="rId69"/>
    <sheet name="0205" sheetId="208" r:id="rId70"/>
    <sheet name="0205(18度C)" sheetId="209" r:id="rId71"/>
    <sheet name="0205(4度C)" sheetId="210" r:id="rId72"/>
    <sheet name="0204" sheetId="205" r:id="rId73"/>
    <sheet name="0204(18度C)" sheetId="206" r:id="rId74"/>
    <sheet name="0204(4度C)" sheetId="207" r:id="rId75"/>
    <sheet name="0203" sheetId="202" r:id="rId76"/>
    <sheet name="0203(18度C)" sheetId="203" r:id="rId77"/>
    <sheet name="0203(4度C)" sheetId="204" r:id="rId78"/>
    <sheet name="0202" sheetId="199" r:id="rId79"/>
    <sheet name="0202(18度C)" sheetId="200" r:id="rId80"/>
    <sheet name="0202(4度C)" sheetId="201" r:id="rId81"/>
    <sheet name="0201" sheetId="196" r:id="rId82"/>
    <sheet name="0201(18度C)" sheetId="197" r:id="rId83"/>
    <sheet name="0201(4度C)" sheetId="198" r:id="rId84"/>
  </sheets>
  <definedNames>
    <definedName name="_xlnm._FilterDatabase" localSheetId="82" hidden="1">'0201(18度C)'!$A$4:$AC$191</definedName>
    <definedName name="_xlnm._FilterDatabase" localSheetId="83" hidden="1">'0201(4度C)'!$A$4:$AG$123</definedName>
    <definedName name="_xlnm._FilterDatabase" localSheetId="79" hidden="1">'0202(18度C)'!$A$4:$AC$191</definedName>
    <definedName name="_xlnm._FilterDatabase" localSheetId="80" hidden="1">'0202(4度C)'!$A$4:$AG$123</definedName>
    <definedName name="_xlnm._FilterDatabase" localSheetId="76" hidden="1">'0203(18度C)'!$A$4:$AC$191</definedName>
    <definedName name="_xlnm._FilterDatabase" localSheetId="77" hidden="1">'0203(4度C)'!$A$4:$AG$123</definedName>
    <definedName name="_xlnm._FilterDatabase" localSheetId="73" hidden="1">'0204(18度C)'!$A$4:$AC$191</definedName>
    <definedName name="_xlnm._FilterDatabase" localSheetId="74" hidden="1">'0204(4度C)'!$A$4:$AG$123</definedName>
    <definedName name="_xlnm._FilterDatabase" localSheetId="70" hidden="1">'0205(18度C)'!$A$4:$AC$191</definedName>
    <definedName name="_xlnm._FilterDatabase" localSheetId="71" hidden="1">'0205(4度C)'!$A$4:$AG$123</definedName>
    <definedName name="_xlnm._FilterDatabase" localSheetId="67" hidden="1">'0206(18度C)'!$A$4:$AF$191</definedName>
    <definedName name="_xlnm._FilterDatabase" localSheetId="68" hidden="1">'0206(4度C)'!$A$4:$AJ$106</definedName>
    <definedName name="_xlnm._FilterDatabase" localSheetId="64" hidden="1">'0207(18度C)'!$A$4:$AC$191</definedName>
    <definedName name="_xlnm._FilterDatabase" localSheetId="65" hidden="1">'0207(4度C)'!$A$4:$AG$106</definedName>
    <definedName name="_xlnm._FilterDatabase" localSheetId="61" hidden="1">'0208(18度C)'!$A$4:$AC$191</definedName>
    <definedName name="_xlnm._FilterDatabase" localSheetId="62" hidden="1">'0208(4度C)'!$A$4:$AO$123</definedName>
    <definedName name="_xlnm._FilterDatabase" localSheetId="58" hidden="1">'0209(18度C)'!$A$4:$AC$191</definedName>
    <definedName name="_xlnm._FilterDatabase" localSheetId="59" hidden="1">'0209(4度C)'!$A$4:$AG$123</definedName>
    <definedName name="_xlnm._FilterDatabase" localSheetId="55" hidden="1">'0210(18度C)'!$A$4:$AC$191</definedName>
    <definedName name="_xlnm._FilterDatabase" localSheetId="56" hidden="1">'0210(4度C)'!$A$4:$AG$123</definedName>
    <definedName name="_xlnm._FilterDatabase" localSheetId="52" hidden="1">'0211(18度C)'!$A$4:$AC$191</definedName>
    <definedName name="_xlnm._FilterDatabase" localSheetId="53" hidden="1">'0211(4度C)'!$A$4:$AG$123</definedName>
    <definedName name="_xlnm._FilterDatabase" localSheetId="49" hidden="1">'0212(18度C)'!$A$4:$AC$191</definedName>
    <definedName name="_xlnm._FilterDatabase" localSheetId="50" hidden="1">'0212(4度C)'!$A$4:$AG$106</definedName>
    <definedName name="_xlnm._FilterDatabase" localSheetId="46" hidden="1">'0213(18度C)'!$A$4:$AC$191</definedName>
    <definedName name="_xlnm._FilterDatabase" localSheetId="47" hidden="1">'0213(4度C)'!$A$4:$AG$106</definedName>
    <definedName name="_xlnm._FilterDatabase" localSheetId="43" hidden="1">'0214(18度C)'!$A$4:$AC$191</definedName>
    <definedName name="_xlnm._FilterDatabase" localSheetId="44" hidden="1">'0214(4度C)'!$A$4:$AG$106</definedName>
    <definedName name="_xlnm._FilterDatabase" localSheetId="40" hidden="1">'0215(18度C)'!$A$4:$AK$191</definedName>
    <definedName name="_xlnm._FilterDatabase" localSheetId="41" hidden="1">'0215(4度C)'!$A$4:$AO$106</definedName>
    <definedName name="_xlnm._FilterDatabase" localSheetId="37" hidden="1">'0216(18度C)'!$A$4:$AC$191</definedName>
    <definedName name="_xlnm._FilterDatabase" localSheetId="38" hidden="1">'0216(4度C)'!$A$4:$AG$106</definedName>
    <definedName name="_xlnm._FilterDatabase" localSheetId="34" hidden="1">'0217(18度C)'!$A$4:$AC$191</definedName>
    <definedName name="_xlnm._FilterDatabase" localSheetId="35" hidden="1">'0217(4度C)'!$A$4:$AG$106</definedName>
    <definedName name="_xlnm._FilterDatabase" localSheetId="31" hidden="1">'0218(18度C)'!$A$4:$AC$191</definedName>
    <definedName name="_xlnm._FilterDatabase" localSheetId="32" hidden="1">'0218(4度C)'!$A$4:$AG$106</definedName>
    <definedName name="_xlnm._FilterDatabase" localSheetId="28" hidden="1">'0219(18度C)'!$A$4:$AC$191</definedName>
    <definedName name="_xlnm._FilterDatabase" localSheetId="29" hidden="1">'0219(4度C)'!$A$4:$AG$106</definedName>
    <definedName name="_xlnm._FilterDatabase" localSheetId="25" hidden="1">'0220(18度C)'!$A$4:$AC$191</definedName>
    <definedName name="_xlnm._FilterDatabase" localSheetId="26" hidden="1">'0220(4度C)'!$A$4:$AG$106</definedName>
    <definedName name="_xlnm._FilterDatabase" localSheetId="22" hidden="1">'0221(18度C)'!$A$4:$AC$191</definedName>
    <definedName name="_xlnm._FilterDatabase" localSheetId="23" hidden="1">'0221(4度C)'!$A$4:$AG$106</definedName>
    <definedName name="_xlnm._FilterDatabase" localSheetId="19" hidden="1">'0222(18度C)'!$A$4:$AF$191</definedName>
    <definedName name="_xlnm._FilterDatabase" localSheetId="20" hidden="1">'0222(4度C)'!$A$4:$AG$123</definedName>
    <definedName name="_xlnm._FilterDatabase" localSheetId="16" hidden="1">'0223(18度C)'!$A$4:$AC$191</definedName>
    <definedName name="_xlnm._FilterDatabase" localSheetId="17" hidden="1">'0223(4度C)'!$A$4:$AG$123</definedName>
    <definedName name="_xlnm._FilterDatabase" localSheetId="13" hidden="1">'0224(18度C)'!$A$4:$AC$191</definedName>
    <definedName name="_xlnm._FilterDatabase" localSheetId="14" hidden="1">'0224(4度C)'!$A$4:$AG$123</definedName>
    <definedName name="_xlnm._FilterDatabase" localSheetId="10" hidden="1">'0225(18度C)'!$A$4:$AC$191</definedName>
    <definedName name="_xlnm._FilterDatabase" localSheetId="11" hidden="1">'0225(4度C)'!$A$4:$AG$123</definedName>
    <definedName name="_xlnm._FilterDatabase" localSheetId="7" hidden="1">'0226(18度C)'!$A$4:$AC$191</definedName>
    <definedName name="_xlnm._FilterDatabase" localSheetId="8" hidden="1">'0226(4度C)'!$A$4:$AG$123</definedName>
    <definedName name="_xlnm._FilterDatabase" localSheetId="4" hidden="1">'0227(18度C)'!$A$4:$AC$191</definedName>
    <definedName name="_xlnm._FilterDatabase" localSheetId="5" hidden="1">'0227(4度C)'!$A$4:$AG$106</definedName>
    <definedName name="_xlnm._FilterDatabase" localSheetId="1" hidden="1">'0228(18度C)'!$A$4:$AC$191</definedName>
    <definedName name="_xlnm._FilterDatabase" localSheetId="2" hidden="1">'0228(4度C)'!$A$4:$AG$106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6" i="279" l="1"/>
  <c r="AC106" i="279"/>
  <c r="Z106" i="279"/>
  <c r="Y106" i="279"/>
  <c r="T106" i="279"/>
  <c r="S106" i="279"/>
  <c r="L106" i="279"/>
  <c r="J106" i="279"/>
  <c r="K106" i="279" s="1"/>
  <c r="I106" i="279"/>
  <c r="O92" i="279"/>
  <c r="M92" i="279"/>
  <c r="K92" i="279"/>
  <c r="G92" i="279"/>
  <c r="O91" i="279"/>
  <c r="M91" i="279"/>
  <c r="AF91" i="279" s="1"/>
  <c r="K91" i="279"/>
  <c r="G91" i="279"/>
  <c r="O90" i="279"/>
  <c r="M90" i="279"/>
  <c r="K90" i="279"/>
  <c r="G90" i="279"/>
  <c r="AD89" i="279"/>
  <c r="AC89" i="279"/>
  <c r="Z89" i="279"/>
  <c r="Y89" i="279"/>
  <c r="T89" i="279"/>
  <c r="S89" i="279"/>
  <c r="L89" i="279"/>
  <c r="J89" i="279"/>
  <c r="K89" i="279" s="1"/>
  <c r="I89" i="279"/>
  <c r="O89" i="279" s="1"/>
  <c r="O75" i="279"/>
  <c r="M75" i="279"/>
  <c r="AF75" i="279" s="1"/>
  <c r="K75" i="279"/>
  <c r="G75" i="279"/>
  <c r="O74" i="279"/>
  <c r="M74" i="279"/>
  <c r="AF74" i="279" s="1"/>
  <c r="K74" i="279"/>
  <c r="G74" i="279"/>
  <c r="O73" i="279"/>
  <c r="N73" i="279"/>
  <c r="M73" i="279"/>
  <c r="K73" i="279"/>
  <c r="G73" i="279"/>
  <c r="AD72" i="279"/>
  <c r="AC72" i="279"/>
  <c r="Z72" i="279"/>
  <c r="Y72" i="279"/>
  <c r="T72" i="279"/>
  <c r="S72" i="279"/>
  <c r="L72" i="279"/>
  <c r="J72" i="279"/>
  <c r="K72" i="279" s="1"/>
  <c r="I72" i="279"/>
  <c r="O58" i="279"/>
  <c r="M58" i="279"/>
  <c r="K58" i="279"/>
  <c r="G58" i="279"/>
  <c r="O57" i="279"/>
  <c r="M57" i="279"/>
  <c r="K57" i="279"/>
  <c r="G57" i="279"/>
  <c r="AF56" i="279"/>
  <c r="AE56" i="279"/>
  <c r="O56" i="279"/>
  <c r="M56" i="279"/>
  <c r="N56" i="279" s="1"/>
  <c r="P56" i="279" s="1"/>
  <c r="K56" i="279"/>
  <c r="G56" i="279"/>
  <c r="AD55" i="279"/>
  <c r="AC55" i="279"/>
  <c r="Z55" i="279"/>
  <c r="Y55" i="279"/>
  <c r="T55" i="279"/>
  <c r="S55" i="279"/>
  <c r="L55" i="279"/>
  <c r="J55" i="279"/>
  <c r="K55" i="279" s="1"/>
  <c r="I55" i="279"/>
  <c r="O55" i="279" s="1"/>
  <c r="AF41" i="279"/>
  <c r="AE41" i="279"/>
  <c r="O41" i="279"/>
  <c r="N41" i="279"/>
  <c r="Q41" i="279" s="1"/>
  <c r="M41" i="279"/>
  <c r="K41" i="279"/>
  <c r="G41" i="279"/>
  <c r="O40" i="279"/>
  <c r="M40" i="279"/>
  <c r="N40" i="279" s="1"/>
  <c r="K40" i="279"/>
  <c r="G40" i="279"/>
  <c r="O39" i="279"/>
  <c r="M39" i="279"/>
  <c r="K39" i="279"/>
  <c r="G39" i="279"/>
  <c r="AD38" i="279"/>
  <c r="AC38" i="279"/>
  <c r="Z38" i="279"/>
  <c r="Y38" i="279"/>
  <c r="T38" i="279"/>
  <c r="S38" i="279"/>
  <c r="L38" i="279"/>
  <c r="O38" i="279" s="1"/>
  <c r="J38" i="279"/>
  <c r="I38" i="279"/>
  <c r="K38" i="279" s="1"/>
  <c r="AF26" i="279"/>
  <c r="AE26" i="279"/>
  <c r="O26" i="279"/>
  <c r="M26" i="279"/>
  <c r="N26" i="279" s="1"/>
  <c r="P26" i="279" s="1"/>
  <c r="K26" i="279"/>
  <c r="G26" i="279"/>
  <c r="O25" i="279"/>
  <c r="M25" i="279"/>
  <c r="AE25" i="279" s="1"/>
  <c r="K25" i="279"/>
  <c r="G25" i="279"/>
  <c r="O24" i="279"/>
  <c r="N24" i="279"/>
  <c r="M24" i="279"/>
  <c r="AF24" i="279" s="1"/>
  <c r="K24" i="279"/>
  <c r="G24" i="279"/>
  <c r="O23" i="279"/>
  <c r="M23" i="279"/>
  <c r="AF23" i="279" s="1"/>
  <c r="K23" i="279"/>
  <c r="G23" i="279"/>
  <c r="AF22" i="279"/>
  <c r="AE22" i="279"/>
  <c r="O22" i="279"/>
  <c r="M22" i="279"/>
  <c r="N22" i="279" s="1"/>
  <c r="K22" i="279"/>
  <c r="G22" i="279"/>
  <c r="AD21" i="279"/>
  <c r="AD2" i="279" s="1"/>
  <c r="R6" i="277" s="1"/>
  <c r="AC21" i="279"/>
  <c r="AC2" i="279" s="1"/>
  <c r="Q6" i="277" s="1"/>
  <c r="Z21" i="279"/>
  <c r="Z2" i="279" s="1"/>
  <c r="P6" i="277" s="1"/>
  <c r="Y21" i="279"/>
  <c r="T21" i="279"/>
  <c r="S21" i="279"/>
  <c r="L21" i="279"/>
  <c r="O21" i="279" s="1"/>
  <c r="K21" i="279"/>
  <c r="J21" i="279"/>
  <c r="I21" i="279"/>
  <c r="AF9" i="279"/>
  <c r="AE9" i="279"/>
  <c r="O9" i="279"/>
  <c r="M9" i="279"/>
  <c r="N9" i="279" s="1"/>
  <c r="Q9" i="279" s="1"/>
  <c r="K9" i="279"/>
  <c r="G9" i="279"/>
  <c r="O8" i="279"/>
  <c r="M8" i="279"/>
  <c r="N8" i="279" s="1"/>
  <c r="K8" i="279"/>
  <c r="G8" i="279"/>
  <c r="F1" i="279" s="1"/>
  <c r="F2" i="279" s="1"/>
  <c r="O7" i="279"/>
  <c r="M7" i="279"/>
  <c r="AF7" i="279" s="1"/>
  <c r="K7" i="279"/>
  <c r="G7" i="279"/>
  <c r="O6" i="279"/>
  <c r="M6" i="279"/>
  <c r="AF6" i="279" s="1"/>
  <c r="K6" i="279"/>
  <c r="G6" i="279"/>
  <c r="O5" i="279"/>
  <c r="M5" i="279"/>
  <c r="K5" i="279"/>
  <c r="G5" i="279"/>
  <c r="Y2" i="279"/>
  <c r="H2" i="279"/>
  <c r="D1" i="279"/>
  <c r="T191" i="278"/>
  <c r="S191" i="278"/>
  <c r="L191" i="278"/>
  <c r="K191" i="278"/>
  <c r="J191" i="278"/>
  <c r="I191" i="278"/>
  <c r="AA180" i="278"/>
  <c r="O180" i="278"/>
  <c r="M180" i="278"/>
  <c r="AB180" i="278" s="1"/>
  <c r="K180" i="278"/>
  <c r="G180" i="278"/>
  <c r="O179" i="278"/>
  <c r="M179" i="278"/>
  <c r="N179" i="278" s="1"/>
  <c r="K179" i="278"/>
  <c r="G179" i="278"/>
  <c r="AA178" i="278"/>
  <c r="P178" i="278"/>
  <c r="O178" i="278"/>
  <c r="N178" i="278"/>
  <c r="Q178" i="278" s="1"/>
  <c r="M178" i="278"/>
  <c r="AB178" i="278" s="1"/>
  <c r="K178" i="278"/>
  <c r="G178" i="278"/>
  <c r="O177" i="278"/>
  <c r="M177" i="278"/>
  <c r="K177" i="278"/>
  <c r="G177" i="278"/>
  <c r="O176" i="278"/>
  <c r="N176" i="278"/>
  <c r="M176" i="278"/>
  <c r="K176" i="278"/>
  <c r="G176" i="278"/>
  <c r="AB175" i="278"/>
  <c r="AA175" i="278"/>
  <c r="O175" i="278"/>
  <c r="M175" i="278"/>
  <c r="N175" i="278" s="1"/>
  <c r="K175" i="278"/>
  <c r="G175" i="278"/>
  <c r="T174" i="278"/>
  <c r="S174" i="278"/>
  <c r="L174" i="278"/>
  <c r="J174" i="278"/>
  <c r="K174" i="278" s="1"/>
  <c r="I174" i="278"/>
  <c r="O161" i="278"/>
  <c r="M161" i="278"/>
  <c r="N161" i="278" s="1"/>
  <c r="K161" i="278"/>
  <c r="G161" i="278"/>
  <c r="O160" i="278"/>
  <c r="M160" i="278"/>
  <c r="K160" i="278"/>
  <c r="G160" i="278"/>
  <c r="AB159" i="278"/>
  <c r="O159" i="278"/>
  <c r="M159" i="278"/>
  <c r="AA159" i="278" s="1"/>
  <c r="K159" i="278"/>
  <c r="G159" i="278"/>
  <c r="O158" i="278"/>
  <c r="M158" i="278"/>
  <c r="K158" i="278"/>
  <c r="G158" i="278"/>
  <c r="T157" i="278"/>
  <c r="S157" i="278"/>
  <c r="L157" i="278"/>
  <c r="J157" i="278"/>
  <c r="K157" i="278" s="1"/>
  <c r="I157" i="278"/>
  <c r="O157" i="278" s="1"/>
  <c r="AA143" i="278"/>
  <c r="O143" i="278"/>
  <c r="N143" i="278"/>
  <c r="Q143" i="278" s="1"/>
  <c r="M143" i="278"/>
  <c r="AB143" i="278" s="1"/>
  <c r="K143" i="278"/>
  <c r="G143" i="278"/>
  <c r="O142" i="278"/>
  <c r="M142" i="278"/>
  <c r="N142" i="278" s="1"/>
  <c r="K142" i="278"/>
  <c r="G142" i="278"/>
  <c r="O141" i="278"/>
  <c r="N141" i="278"/>
  <c r="M141" i="278"/>
  <c r="K141" i="278"/>
  <c r="Q141" i="278" s="1"/>
  <c r="G141" i="278"/>
  <c r="T140" i="278"/>
  <c r="S140" i="278"/>
  <c r="L140" i="278"/>
  <c r="J140" i="278"/>
  <c r="K140" i="278" s="1"/>
  <c r="I140" i="278"/>
  <c r="O127" i="278"/>
  <c r="M127" i="278"/>
  <c r="K127" i="278"/>
  <c r="G127" i="278"/>
  <c r="O126" i="278"/>
  <c r="M126" i="278"/>
  <c r="K126" i="278"/>
  <c r="G126" i="278"/>
  <c r="AB125" i="278"/>
  <c r="AA125" i="278"/>
  <c r="P125" i="278"/>
  <c r="O125" i="278"/>
  <c r="M125" i="278"/>
  <c r="N125" i="278" s="1"/>
  <c r="Q125" i="278" s="1"/>
  <c r="K125" i="278"/>
  <c r="G125" i="278"/>
  <c r="AB124" i="278"/>
  <c r="O124" i="278"/>
  <c r="M124" i="278"/>
  <c r="N124" i="278" s="1"/>
  <c r="K124" i="278"/>
  <c r="G124" i="278"/>
  <c r="T123" i="278"/>
  <c r="S123" i="278"/>
  <c r="L123" i="278"/>
  <c r="J123" i="278"/>
  <c r="K123" i="278" s="1"/>
  <c r="I123" i="278"/>
  <c r="O110" i="278"/>
  <c r="M110" i="278"/>
  <c r="N110" i="278" s="1"/>
  <c r="K110" i="278"/>
  <c r="G110" i="278"/>
  <c r="AA109" i="278"/>
  <c r="O109" i="278"/>
  <c r="N109" i="278"/>
  <c r="M109" i="278"/>
  <c r="AB109" i="278" s="1"/>
  <c r="K109" i="278"/>
  <c r="G109" i="278"/>
  <c r="O108" i="278"/>
  <c r="M108" i="278"/>
  <c r="K108" i="278"/>
  <c r="G108" i="278"/>
  <c r="O107" i="278"/>
  <c r="N107" i="278"/>
  <c r="Q107" i="278" s="1"/>
  <c r="M107" i="278"/>
  <c r="K107" i="278"/>
  <c r="G107" i="278"/>
  <c r="T106" i="278"/>
  <c r="S106" i="278"/>
  <c r="L106" i="278"/>
  <c r="O106" i="278" s="1"/>
  <c r="J106" i="278"/>
  <c r="K106" i="278" s="1"/>
  <c r="I106" i="278"/>
  <c r="O93" i="278"/>
  <c r="M93" i="278"/>
  <c r="N93" i="278" s="1"/>
  <c r="K93" i="278"/>
  <c r="G93" i="278"/>
  <c r="O92" i="278"/>
  <c r="M92" i="278"/>
  <c r="N92" i="278" s="1"/>
  <c r="K92" i="278"/>
  <c r="G92" i="278"/>
  <c r="AA91" i="278"/>
  <c r="O91" i="278"/>
  <c r="M91" i="278"/>
  <c r="AB91" i="278" s="1"/>
  <c r="K91" i="278"/>
  <c r="G91" i="278"/>
  <c r="O90" i="278"/>
  <c r="M90" i="278"/>
  <c r="AB90" i="278" s="1"/>
  <c r="K90" i="278"/>
  <c r="G90" i="278"/>
  <c r="T89" i="278"/>
  <c r="S89" i="278"/>
  <c r="L89" i="278"/>
  <c r="J89" i="278"/>
  <c r="I89" i="278"/>
  <c r="O75" i="278"/>
  <c r="M75" i="278"/>
  <c r="K75" i="278"/>
  <c r="G75" i="278"/>
  <c r="AB74" i="278"/>
  <c r="AA74" i="278"/>
  <c r="P74" i="278"/>
  <c r="O74" i="278"/>
  <c r="N74" i="278"/>
  <c r="M74" i="278"/>
  <c r="K74" i="278"/>
  <c r="G74" i="278"/>
  <c r="AB73" i="278"/>
  <c r="O73" i="278"/>
  <c r="M73" i="278"/>
  <c r="AA73" i="278" s="1"/>
  <c r="K73" i="278"/>
  <c r="G73" i="278"/>
  <c r="T72" i="278"/>
  <c r="S72" i="278"/>
  <c r="L72" i="278"/>
  <c r="J72" i="278"/>
  <c r="I72" i="278"/>
  <c r="O58" i="278"/>
  <c r="M58" i="278"/>
  <c r="N58" i="278" s="1"/>
  <c r="K58" i="278"/>
  <c r="G58" i="278"/>
  <c r="AA57" i="278"/>
  <c r="O57" i="278"/>
  <c r="N57" i="278"/>
  <c r="Q57" i="278" s="1"/>
  <c r="M57" i="278"/>
  <c r="AB57" i="278" s="1"/>
  <c r="K57" i="278"/>
  <c r="G57" i="278"/>
  <c r="O56" i="278"/>
  <c r="N56" i="278"/>
  <c r="Q56" i="278" s="1"/>
  <c r="M56" i="278"/>
  <c r="K56" i="278"/>
  <c r="G56" i="278"/>
  <c r="T55" i="278"/>
  <c r="S55" i="278"/>
  <c r="L55" i="278"/>
  <c r="J55" i="278"/>
  <c r="I55" i="278"/>
  <c r="O41" i="278"/>
  <c r="M41" i="278"/>
  <c r="AB41" i="278" s="1"/>
  <c r="K41" i="278"/>
  <c r="G41" i="278"/>
  <c r="O40" i="278"/>
  <c r="M40" i="278"/>
  <c r="N40" i="278" s="1"/>
  <c r="K40" i="278"/>
  <c r="G40" i="278"/>
  <c r="AB39" i="278"/>
  <c r="AA39" i="278"/>
  <c r="O39" i="278"/>
  <c r="N39" i="278"/>
  <c r="Q39" i="278" s="1"/>
  <c r="M39" i="278"/>
  <c r="K39" i="278"/>
  <c r="G39" i="278"/>
  <c r="T38" i="278"/>
  <c r="S38" i="278"/>
  <c r="L38" i="278"/>
  <c r="J38" i="278"/>
  <c r="I38" i="278"/>
  <c r="O23" i="278"/>
  <c r="M23" i="278"/>
  <c r="N23" i="278" s="1"/>
  <c r="K23" i="278"/>
  <c r="G23" i="278"/>
  <c r="O22" i="278"/>
  <c r="N22" i="278"/>
  <c r="M22" i="278"/>
  <c r="K22" i="278"/>
  <c r="G22" i="278"/>
  <c r="T21" i="278"/>
  <c r="S21" i="278"/>
  <c r="L21" i="278"/>
  <c r="J21" i="278"/>
  <c r="I21" i="278"/>
  <c r="AA8" i="278"/>
  <c r="P8" i="278"/>
  <c r="O8" i="278"/>
  <c r="N8" i="278"/>
  <c r="M8" i="278"/>
  <c r="AB8" i="278" s="1"/>
  <c r="K8" i="278"/>
  <c r="G8" i="278"/>
  <c r="AB7" i="278"/>
  <c r="O7" i="278"/>
  <c r="M7" i="278"/>
  <c r="AA7" i="278" s="1"/>
  <c r="K7" i="278"/>
  <c r="G7" i="278"/>
  <c r="O6" i="278"/>
  <c r="N6" i="278"/>
  <c r="M6" i="278"/>
  <c r="K6" i="278"/>
  <c r="G6" i="278"/>
  <c r="O5" i="278"/>
  <c r="M5" i="278"/>
  <c r="K5" i="278"/>
  <c r="G5" i="278"/>
  <c r="H2" i="278"/>
  <c r="H1" i="278"/>
  <c r="D1" i="278"/>
  <c r="X34" i="277"/>
  <c r="W34" i="277"/>
  <c r="V34" i="277"/>
  <c r="T34" i="277"/>
  <c r="P34" i="277"/>
  <c r="O34" i="277"/>
  <c r="N34" i="277"/>
  <c r="M34" i="277"/>
  <c r="K34" i="277"/>
  <c r="H34" i="277"/>
  <c r="G34" i="277"/>
  <c r="O16" i="277"/>
  <c r="N16" i="277"/>
  <c r="I16" i="277"/>
  <c r="H16" i="277"/>
  <c r="G16" i="277"/>
  <c r="F16" i="277"/>
  <c r="I8" i="277"/>
  <c r="F8" i="277"/>
  <c r="M7" i="277"/>
  <c r="K7" i="277"/>
  <c r="I7" i="277"/>
  <c r="G7" i="277"/>
  <c r="F7" i="277"/>
  <c r="E7" i="277"/>
  <c r="O6" i="277"/>
  <c r="M6" i="277"/>
  <c r="K6" i="277"/>
  <c r="I6" i="277"/>
  <c r="G6" i="277"/>
  <c r="F6" i="277"/>
  <c r="E6" i="277"/>
  <c r="F3" i="277"/>
  <c r="AD106" i="276"/>
  <c r="AC106" i="276"/>
  <c r="Z106" i="276"/>
  <c r="Y106" i="276"/>
  <c r="T106" i="276"/>
  <c r="S106" i="276"/>
  <c r="L106" i="276"/>
  <c r="O106" i="276" s="1"/>
  <c r="K106" i="276"/>
  <c r="J106" i="276"/>
  <c r="I106" i="276"/>
  <c r="O92" i="276"/>
  <c r="M92" i="276"/>
  <c r="K92" i="276"/>
  <c r="G92" i="276"/>
  <c r="O91" i="276"/>
  <c r="M91" i="276"/>
  <c r="AF91" i="276" s="1"/>
  <c r="K91" i="276"/>
  <c r="G91" i="276"/>
  <c r="O90" i="276"/>
  <c r="M90" i="276"/>
  <c r="M106" i="276" s="1"/>
  <c r="K90" i="276"/>
  <c r="G90" i="276"/>
  <c r="AD89" i="276"/>
  <c r="AC89" i="276"/>
  <c r="Z89" i="276"/>
  <c r="Y89" i="276"/>
  <c r="T89" i="276"/>
  <c r="S89" i="276"/>
  <c r="L89" i="276"/>
  <c r="O89" i="276" s="1"/>
  <c r="J89" i="276"/>
  <c r="K89" i="276" s="1"/>
  <c r="I89" i="276"/>
  <c r="O75" i="276"/>
  <c r="M75" i="276"/>
  <c r="K75" i="276"/>
  <c r="G75" i="276"/>
  <c r="O74" i="276"/>
  <c r="M74" i="276"/>
  <c r="AF74" i="276" s="1"/>
  <c r="K74" i="276"/>
  <c r="G74" i="276"/>
  <c r="AF73" i="276"/>
  <c r="AE73" i="276"/>
  <c r="O73" i="276"/>
  <c r="M73" i="276"/>
  <c r="N73" i="276" s="1"/>
  <c r="Q73" i="276" s="1"/>
  <c r="K73" i="276"/>
  <c r="G73" i="276"/>
  <c r="AD72" i="276"/>
  <c r="AC72" i="276"/>
  <c r="Z72" i="276"/>
  <c r="Y72" i="276"/>
  <c r="T72" i="276"/>
  <c r="S72" i="276"/>
  <c r="L72" i="276"/>
  <c r="J72" i="276"/>
  <c r="I72" i="276"/>
  <c r="O72" i="276" s="1"/>
  <c r="AE58" i="276"/>
  <c r="O58" i="276"/>
  <c r="M58" i="276"/>
  <c r="AF58" i="276" s="1"/>
  <c r="K58" i="276"/>
  <c r="G58" i="276"/>
  <c r="O57" i="276"/>
  <c r="M57" i="276"/>
  <c r="K57" i="276"/>
  <c r="G57" i="276"/>
  <c r="O56" i="276"/>
  <c r="M56" i="276"/>
  <c r="K56" i="276"/>
  <c r="G56" i="276"/>
  <c r="AD55" i="276"/>
  <c r="AC55" i="276"/>
  <c r="Z55" i="276"/>
  <c r="Y55" i="276"/>
  <c r="T55" i="276"/>
  <c r="S55" i="276"/>
  <c r="L55" i="276"/>
  <c r="O55" i="276" s="1"/>
  <c r="J55" i="276"/>
  <c r="K55" i="276" s="1"/>
  <c r="I55" i="276"/>
  <c r="AE42" i="276"/>
  <c r="O42" i="276"/>
  <c r="M42" i="276"/>
  <c r="AF42" i="276" s="1"/>
  <c r="K42" i="276"/>
  <c r="G42" i="276"/>
  <c r="O41" i="276"/>
  <c r="M41" i="276"/>
  <c r="N41" i="276" s="1"/>
  <c r="K41" i="276"/>
  <c r="G41" i="276"/>
  <c r="AE40" i="276"/>
  <c r="O40" i="276"/>
  <c r="M40" i="276"/>
  <c r="AF40" i="276" s="1"/>
  <c r="K40" i="276"/>
  <c r="G40" i="276"/>
  <c r="O39" i="276"/>
  <c r="M39" i="276"/>
  <c r="AF39" i="276" s="1"/>
  <c r="K39" i="276"/>
  <c r="G39" i="276"/>
  <c r="AD38" i="276"/>
  <c r="AC38" i="276"/>
  <c r="Z38" i="276"/>
  <c r="Y38" i="276"/>
  <c r="T38" i="276"/>
  <c r="S38" i="276"/>
  <c r="L38" i="276"/>
  <c r="J38" i="276"/>
  <c r="K38" i="276" s="1"/>
  <c r="I38" i="276"/>
  <c r="AF27" i="276"/>
  <c r="AE27" i="276"/>
  <c r="O27" i="276"/>
  <c r="M27" i="276"/>
  <c r="N27" i="276" s="1"/>
  <c r="K27" i="276"/>
  <c r="G27" i="276"/>
  <c r="AE26" i="276"/>
  <c r="O26" i="276"/>
  <c r="M26" i="276"/>
  <c r="AF26" i="276" s="1"/>
  <c r="K26" i="276"/>
  <c r="G26" i="276"/>
  <c r="O25" i="276"/>
  <c r="M25" i="276"/>
  <c r="AF25" i="276" s="1"/>
  <c r="K25" i="276"/>
  <c r="G25" i="276"/>
  <c r="AE24" i="276"/>
  <c r="O24" i="276"/>
  <c r="M24" i="276"/>
  <c r="AF24" i="276" s="1"/>
  <c r="K24" i="276"/>
  <c r="G24" i="276"/>
  <c r="AF23" i="276"/>
  <c r="AE23" i="276"/>
  <c r="O23" i="276"/>
  <c r="M23" i="276"/>
  <c r="N23" i="276" s="1"/>
  <c r="K23" i="276"/>
  <c r="G23" i="276"/>
  <c r="O22" i="276"/>
  <c r="N22" i="276"/>
  <c r="M22" i="276"/>
  <c r="K22" i="276"/>
  <c r="G22" i="276"/>
  <c r="AD21" i="276"/>
  <c r="AC21" i="276"/>
  <c r="Z21" i="276"/>
  <c r="Y21" i="276"/>
  <c r="T21" i="276"/>
  <c r="S21" i="276"/>
  <c r="L21" i="276"/>
  <c r="J21" i="276"/>
  <c r="K21" i="276" s="1"/>
  <c r="I21" i="276"/>
  <c r="O21" i="276" s="1"/>
  <c r="AF9" i="276"/>
  <c r="AE9" i="276"/>
  <c r="O9" i="276"/>
  <c r="M9" i="276"/>
  <c r="N9" i="276" s="1"/>
  <c r="K9" i="276"/>
  <c r="G9" i="276"/>
  <c r="O8" i="276"/>
  <c r="M8" i="276"/>
  <c r="AF8" i="276" s="1"/>
  <c r="K8" i="276"/>
  <c r="G8" i="276"/>
  <c r="O7" i="276"/>
  <c r="M7" i="276"/>
  <c r="K7" i="276"/>
  <c r="G7" i="276"/>
  <c r="AF6" i="276"/>
  <c r="O6" i="276"/>
  <c r="M6" i="276"/>
  <c r="N6" i="276" s="1"/>
  <c r="K6" i="276"/>
  <c r="G6" i="276"/>
  <c r="AF5" i="276"/>
  <c r="AE5" i="276"/>
  <c r="O5" i="276"/>
  <c r="N5" i="276"/>
  <c r="P5" i="276" s="1"/>
  <c r="M5" i="276"/>
  <c r="K5" i="276"/>
  <c r="G5" i="276"/>
  <c r="AD2" i="276"/>
  <c r="R6" i="274" s="1"/>
  <c r="AC2" i="276"/>
  <c r="Q6" i="274" s="1"/>
  <c r="H2" i="276"/>
  <c r="D1" i="276"/>
  <c r="T191" i="275"/>
  <c r="S191" i="275"/>
  <c r="L191" i="275"/>
  <c r="K191" i="275"/>
  <c r="J191" i="275"/>
  <c r="I191" i="275"/>
  <c r="O179" i="275"/>
  <c r="M179" i="275"/>
  <c r="K179" i="275"/>
  <c r="G179" i="275"/>
  <c r="O178" i="275"/>
  <c r="M178" i="275"/>
  <c r="K178" i="275"/>
  <c r="G178" i="275"/>
  <c r="O177" i="275"/>
  <c r="N177" i="275"/>
  <c r="M177" i="275"/>
  <c r="AB177" i="275" s="1"/>
  <c r="K177" i="275"/>
  <c r="G177" i="275"/>
  <c r="O176" i="275"/>
  <c r="M176" i="275"/>
  <c r="N176" i="275" s="1"/>
  <c r="K176" i="275"/>
  <c r="G176" i="275"/>
  <c r="AB175" i="275"/>
  <c r="AA175" i="275"/>
  <c r="O175" i="275"/>
  <c r="M175" i="275"/>
  <c r="K175" i="275"/>
  <c r="G175" i="275"/>
  <c r="T174" i="275"/>
  <c r="S174" i="275"/>
  <c r="L174" i="275"/>
  <c r="J174" i="275"/>
  <c r="K174" i="275" s="1"/>
  <c r="I174" i="275"/>
  <c r="AA161" i="275"/>
  <c r="O161" i="275"/>
  <c r="N161" i="275"/>
  <c r="P161" i="275" s="1"/>
  <c r="M161" i="275"/>
  <c r="AB161" i="275" s="1"/>
  <c r="K161" i="275"/>
  <c r="G161" i="275"/>
  <c r="AB160" i="275"/>
  <c r="O160" i="275"/>
  <c r="N160" i="275"/>
  <c r="Q160" i="275" s="1"/>
  <c r="M160" i="275"/>
  <c r="AA160" i="275" s="1"/>
  <c r="K160" i="275"/>
  <c r="G160" i="275"/>
  <c r="O159" i="275"/>
  <c r="M159" i="275"/>
  <c r="K159" i="275"/>
  <c r="G159" i="275"/>
  <c r="O158" i="275"/>
  <c r="M158" i="275"/>
  <c r="M174" i="275" s="1"/>
  <c r="K158" i="275"/>
  <c r="G158" i="275"/>
  <c r="T157" i="275"/>
  <c r="S157" i="275"/>
  <c r="L157" i="275"/>
  <c r="J157" i="275"/>
  <c r="I157" i="275"/>
  <c r="O143" i="275"/>
  <c r="M143" i="275"/>
  <c r="N143" i="275" s="1"/>
  <c r="K143" i="275"/>
  <c r="G143" i="275"/>
  <c r="O142" i="275"/>
  <c r="M142" i="275"/>
  <c r="K142" i="275"/>
  <c r="G142" i="275"/>
  <c r="AB141" i="275"/>
  <c r="AA141" i="275"/>
  <c r="O141" i="275"/>
  <c r="N141" i="275"/>
  <c r="Q141" i="275" s="1"/>
  <c r="M141" i="275"/>
  <c r="K141" i="275"/>
  <c r="G141" i="275"/>
  <c r="T140" i="275"/>
  <c r="S140" i="275"/>
  <c r="L140" i="275"/>
  <c r="O140" i="275" s="1"/>
  <c r="J140" i="275"/>
  <c r="K140" i="275" s="1"/>
  <c r="I140" i="275"/>
  <c r="O127" i="275"/>
  <c r="M127" i="275"/>
  <c r="K127" i="275"/>
  <c r="G127" i="275"/>
  <c r="AA126" i="275"/>
  <c r="O126" i="275"/>
  <c r="N126" i="275"/>
  <c r="P126" i="275" s="1"/>
  <c r="M126" i="275"/>
  <c r="AB126" i="275" s="1"/>
  <c r="K126" i="275"/>
  <c r="G126" i="275"/>
  <c r="O125" i="275"/>
  <c r="M125" i="275"/>
  <c r="N125" i="275" s="1"/>
  <c r="K125" i="275"/>
  <c r="G125" i="275"/>
  <c r="AB124" i="275"/>
  <c r="AA124" i="275"/>
  <c r="O124" i="275"/>
  <c r="M124" i="275"/>
  <c r="N124" i="275" s="1"/>
  <c r="K124" i="275"/>
  <c r="G124" i="275"/>
  <c r="T123" i="275"/>
  <c r="S123" i="275"/>
  <c r="L123" i="275"/>
  <c r="K123" i="275"/>
  <c r="J123" i="275"/>
  <c r="I123" i="275"/>
  <c r="AA110" i="275"/>
  <c r="O110" i="275"/>
  <c r="M110" i="275"/>
  <c r="AB110" i="275" s="1"/>
  <c r="K110" i="275"/>
  <c r="G110" i="275"/>
  <c r="O109" i="275"/>
  <c r="M109" i="275"/>
  <c r="K109" i="275"/>
  <c r="G109" i="275"/>
  <c r="O108" i="275"/>
  <c r="M108" i="275"/>
  <c r="K108" i="275"/>
  <c r="G108" i="275"/>
  <c r="O107" i="275"/>
  <c r="M107" i="275"/>
  <c r="K107" i="275"/>
  <c r="G107" i="275"/>
  <c r="T106" i="275"/>
  <c r="S106" i="275"/>
  <c r="L106" i="275"/>
  <c r="J106" i="275"/>
  <c r="K106" i="275" s="1"/>
  <c r="I106" i="275"/>
  <c r="O93" i="275"/>
  <c r="M93" i="275"/>
  <c r="N93" i="275" s="1"/>
  <c r="K93" i="275"/>
  <c r="G93" i="275"/>
  <c r="O92" i="275"/>
  <c r="M92" i="275"/>
  <c r="K92" i="275"/>
  <c r="G92" i="275"/>
  <c r="AB91" i="275"/>
  <c r="AA91" i="275"/>
  <c r="O91" i="275"/>
  <c r="N91" i="275"/>
  <c r="Q91" i="275" s="1"/>
  <c r="M91" i="275"/>
  <c r="K91" i="275"/>
  <c r="G91" i="275"/>
  <c r="O90" i="275"/>
  <c r="M90" i="275"/>
  <c r="AB90" i="275" s="1"/>
  <c r="K90" i="275"/>
  <c r="G90" i="275"/>
  <c r="T89" i="275"/>
  <c r="S89" i="275"/>
  <c r="L89" i="275"/>
  <c r="J89" i="275"/>
  <c r="K89" i="275" s="1"/>
  <c r="I89" i="275"/>
  <c r="AA75" i="275"/>
  <c r="P75" i="275"/>
  <c r="O75" i="275"/>
  <c r="N75" i="275"/>
  <c r="Q75" i="275" s="1"/>
  <c r="M75" i="275"/>
  <c r="AB75" i="275" s="1"/>
  <c r="K75" i="275"/>
  <c r="G75" i="275"/>
  <c r="O74" i="275"/>
  <c r="M74" i="275"/>
  <c r="N74" i="275" s="1"/>
  <c r="K74" i="275"/>
  <c r="G74" i="275"/>
  <c r="AB73" i="275"/>
  <c r="AA73" i="275"/>
  <c r="O73" i="275"/>
  <c r="M73" i="275"/>
  <c r="N73" i="275" s="1"/>
  <c r="K73" i="275"/>
  <c r="Q73" i="275" s="1"/>
  <c r="G73" i="275"/>
  <c r="T72" i="275"/>
  <c r="S72" i="275"/>
  <c r="L72" i="275"/>
  <c r="J72" i="275"/>
  <c r="K72" i="275" s="1"/>
  <c r="I72" i="275"/>
  <c r="AA58" i="275"/>
  <c r="O58" i="275"/>
  <c r="N58" i="275"/>
  <c r="P58" i="275" s="1"/>
  <c r="M58" i="275"/>
  <c r="AB58" i="275" s="1"/>
  <c r="K58" i="275"/>
  <c r="G58" i="275"/>
  <c r="AB57" i="275"/>
  <c r="AA57" i="275"/>
  <c r="O57" i="275"/>
  <c r="M57" i="275"/>
  <c r="N57" i="275" s="1"/>
  <c r="Q57" i="275" s="1"/>
  <c r="K57" i="275"/>
  <c r="G57" i="275"/>
  <c r="O56" i="275"/>
  <c r="M56" i="275"/>
  <c r="M72" i="275" s="1"/>
  <c r="K56" i="275"/>
  <c r="G56" i="275"/>
  <c r="T55" i="275"/>
  <c r="S55" i="275"/>
  <c r="L55" i="275"/>
  <c r="J55" i="275"/>
  <c r="K55" i="275" s="1"/>
  <c r="I55" i="275"/>
  <c r="O41" i="275"/>
  <c r="M41" i="275"/>
  <c r="K41" i="275"/>
  <c r="G41" i="275"/>
  <c r="O40" i="275"/>
  <c r="M40" i="275"/>
  <c r="N40" i="275" s="1"/>
  <c r="K40" i="275"/>
  <c r="G40" i="275"/>
  <c r="AA39" i="275"/>
  <c r="O39" i="275"/>
  <c r="M39" i="275"/>
  <c r="AB39" i="275" s="1"/>
  <c r="K39" i="275"/>
  <c r="G39" i="275"/>
  <c r="T38" i="275"/>
  <c r="S38" i="275"/>
  <c r="M38" i="275"/>
  <c r="AB38" i="275" s="1"/>
  <c r="AC22" i="275" s="1"/>
  <c r="L38" i="275"/>
  <c r="J38" i="275"/>
  <c r="K38" i="275" s="1"/>
  <c r="I38" i="275"/>
  <c r="AA23" i="275"/>
  <c r="O23" i="275"/>
  <c r="M23" i="275"/>
  <c r="AB23" i="275" s="1"/>
  <c r="K23" i="275"/>
  <c r="G23" i="275"/>
  <c r="AA22" i="275"/>
  <c r="O22" i="275"/>
  <c r="M22" i="275"/>
  <c r="AB22" i="275" s="1"/>
  <c r="K22" i="275"/>
  <c r="G22" i="275"/>
  <c r="T21" i="275"/>
  <c r="S21" i="275"/>
  <c r="L21" i="275"/>
  <c r="J21" i="275"/>
  <c r="I21" i="275"/>
  <c r="O21" i="275" s="1"/>
  <c r="AB8" i="275"/>
  <c r="AA8" i="275"/>
  <c r="O8" i="275"/>
  <c r="M8" i="275"/>
  <c r="N8" i="275" s="1"/>
  <c r="Q8" i="275" s="1"/>
  <c r="K8" i="275"/>
  <c r="G8" i="275"/>
  <c r="O7" i="275"/>
  <c r="N7" i="275"/>
  <c r="M7" i="275"/>
  <c r="AB7" i="275" s="1"/>
  <c r="K7" i="275"/>
  <c r="G7" i="275"/>
  <c r="O6" i="275"/>
  <c r="M6" i="275"/>
  <c r="N6" i="275" s="1"/>
  <c r="K6" i="275"/>
  <c r="G6" i="275"/>
  <c r="AB5" i="275"/>
  <c r="AA5" i="275"/>
  <c r="O5" i="275"/>
  <c r="N5" i="275"/>
  <c r="Q5" i="275" s="1"/>
  <c r="M5" i="275"/>
  <c r="K5" i="275"/>
  <c r="G5" i="275"/>
  <c r="H2" i="275"/>
  <c r="D1" i="275"/>
  <c r="X34" i="274"/>
  <c r="W34" i="274"/>
  <c r="V34" i="274"/>
  <c r="T34" i="274"/>
  <c r="P34" i="274"/>
  <c r="O34" i="274"/>
  <c r="N34" i="274"/>
  <c r="M34" i="274"/>
  <c r="K34" i="274"/>
  <c r="H34" i="274"/>
  <c r="G34" i="274"/>
  <c r="O16" i="274"/>
  <c r="I8" i="274" s="1"/>
  <c r="N16" i="274"/>
  <c r="I16" i="274"/>
  <c r="H16" i="274"/>
  <c r="G16" i="274"/>
  <c r="F16" i="274"/>
  <c r="F8" i="274"/>
  <c r="M7" i="274"/>
  <c r="K7" i="274"/>
  <c r="I7" i="274"/>
  <c r="G7" i="274"/>
  <c r="F7" i="274"/>
  <c r="E7" i="274"/>
  <c r="M6" i="274"/>
  <c r="K6" i="274"/>
  <c r="I6" i="274"/>
  <c r="G6" i="274"/>
  <c r="F6" i="274"/>
  <c r="E6" i="274"/>
  <c r="F3" i="274"/>
  <c r="AD123" i="273"/>
  <c r="AC123" i="273"/>
  <c r="Z123" i="273"/>
  <c r="Y123" i="273"/>
  <c r="T123" i="273"/>
  <c r="S123" i="273"/>
  <c r="L123" i="273"/>
  <c r="J123" i="273"/>
  <c r="I123" i="273"/>
  <c r="AE110" i="273"/>
  <c r="O110" i="273"/>
  <c r="M110" i="273"/>
  <c r="AF110" i="273" s="1"/>
  <c r="K110" i="273"/>
  <c r="G110" i="273"/>
  <c r="O109" i="273"/>
  <c r="M109" i="273"/>
  <c r="AF109" i="273" s="1"/>
  <c r="K109" i="273"/>
  <c r="G109" i="273"/>
  <c r="AF108" i="273"/>
  <c r="AE108" i="273"/>
  <c r="O108" i="273"/>
  <c r="N108" i="273"/>
  <c r="P108" i="273" s="1"/>
  <c r="M108" i="273"/>
  <c r="K108" i="273"/>
  <c r="G108" i="273"/>
  <c r="O107" i="273"/>
  <c r="M107" i="273"/>
  <c r="K107" i="273"/>
  <c r="G107" i="273"/>
  <c r="AD106" i="273"/>
  <c r="AC106" i="273"/>
  <c r="Z106" i="273"/>
  <c r="Y106" i="273"/>
  <c r="T106" i="273"/>
  <c r="S106" i="273"/>
  <c r="L106" i="273"/>
  <c r="O106" i="273" s="1"/>
  <c r="J106" i="273"/>
  <c r="K106" i="273" s="1"/>
  <c r="I106" i="273"/>
  <c r="O92" i="273"/>
  <c r="M92" i="273"/>
  <c r="K92" i="273"/>
  <c r="G92" i="273"/>
  <c r="O91" i="273"/>
  <c r="M91" i="273"/>
  <c r="N91" i="273" s="1"/>
  <c r="K91" i="273"/>
  <c r="G91" i="273"/>
  <c r="O90" i="273"/>
  <c r="M90" i="273"/>
  <c r="K90" i="273"/>
  <c r="G90" i="273"/>
  <c r="AD89" i="273"/>
  <c r="AC89" i="273"/>
  <c r="Z89" i="273"/>
  <c r="Y89" i="273"/>
  <c r="T89" i="273"/>
  <c r="S89" i="273"/>
  <c r="L89" i="273"/>
  <c r="O89" i="273" s="1"/>
  <c r="J89" i="273"/>
  <c r="K89" i="273" s="1"/>
  <c r="I89" i="273"/>
  <c r="O75" i="273"/>
  <c r="M75" i="273"/>
  <c r="K75" i="273"/>
  <c r="G75" i="273"/>
  <c r="O74" i="273"/>
  <c r="M74" i="273"/>
  <c r="N74" i="273" s="1"/>
  <c r="K74" i="273"/>
  <c r="G74" i="273"/>
  <c r="AE73" i="273"/>
  <c r="Q73" i="273"/>
  <c r="O73" i="273"/>
  <c r="N73" i="273"/>
  <c r="P73" i="273" s="1"/>
  <c r="M73" i="273"/>
  <c r="K73" i="273"/>
  <c r="G73" i="273"/>
  <c r="AD72" i="273"/>
  <c r="AC72" i="273"/>
  <c r="Z72" i="273"/>
  <c r="Y72" i="273"/>
  <c r="T72" i="273"/>
  <c r="S72" i="273"/>
  <c r="O72" i="273"/>
  <c r="L72" i="273"/>
  <c r="J72" i="273"/>
  <c r="K72" i="273" s="1"/>
  <c r="I72" i="273"/>
  <c r="AF60" i="273"/>
  <c r="O60" i="273"/>
  <c r="M60" i="273"/>
  <c r="AE60" i="273" s="1"/>
  <c r="K60" i="273"/>
  <c r="G60" i="273"/>
  <c r="O59" i="273"/>
  <c r="M59" i="273"/>
  <c r="AF59" i="273" s="1"/>
  <c r="K59" i="273"/>
  <c r="G59" i="273"/>
  <c r="O58" i="273"/>
  <c r="M58" i="273"/>
  <c r="AF58" i="273" s="1"/>
  <c r="K58" i="273"/>
  <c r="G58" i="273"/>
  <c r="AF57" i="273"/>
  <c r="O57" i="273"/>
  <c r="M57" i="273"/>
  <c r="AE57" i="273" s="1"/>
  <c r="K57" i="273"/>
  <c r="G57" i="273"/>
  <c r="O56" i="273"/>
  <c r="M56" i="273"/>
  <c r="K56" i="273"/>
  <c r="G56" i="273"/>
  <c r="AD55" i="273"/>
  <c r="AC55" i="273"/>
  <c r="Z55" i="273"/>
  <c r="Y55" i="273"/>
  <c r="T55" i="273"/>
  <c r="S55" i="273"/>
  <c r="L55" i="273"/>
  <c r="J55" i="273"/>
  <c r="I55" i="273"/>
  <c r="K55" i="273" s="1"/>
  <c r="AE42" i="273"/>
  <c r="O42" i="273"/>
  <c r="M42" i="273"/>
  <c r="AF42" i="273" s="1"/>
  <c r="K42" i="273"/>
  <c r="G42" i="273"/>
  <c r="O41" i="273"/>
  <c r="M41" i="273"/>
  <c r="N41" i="273" s="1"/>
  <c r="K41" i="273"/>
  <c r="G41" i="273"/>
  <c r="O40" i="273"/>
  <c r="N40" i="273"/>
  <c r="M40" i="273"/>
  <c r="K40" i="273"/>
  <c r="G40" i="273"/>
  <c r="O39" i="273"/>
  <c r="M39" i="273"/>
  <c r="AF39" i="273" s="1"/>
  <c r="K39" i="273"/>
  <c r="G39" i="273"/>
  <c r="AD38" i="273"/>
  <c r="AC38" i="273"/>
  <c r="Z38" i="273"/>
  <c r="Y38" i="273"/>
  <c r="T38" i="273"/>
  <c r="S38" i="273"/>
  <c r="L38" i="273"/>
  <c r="O38" i="273" s="1"/>
  <c r="J38" i="273"/>
  <c r="I38" i="273"/>
  <c r="AE24" i="273"/>
  <c r="O24" i="273"/>
  <c r="M24" i="273"/>
  <c r="N24" i="273" s="1"/>
  <c r="K24" i="273"/>
  <c r="G24" i="273"/>
  <c r="O23" i="273"/>
  <c r="M23" i="273"/>
  <c r="AE23" i="273" s="1"/>
  <c r="K23" i="273"/>
  <c r="G23" i="273"/>
  <c r="AE22" i="273"/>
  <c r="O22" i="273"/>
  <c r="M22" i="273"/>
  <c r="K22" i="273"/>
  <c r="G22" i="273"/>
  <c r="AD21" i="273"/>
  <c r="AC21" i="273"/>
  <c r="Z21" i="273"/>
  <c r="Y21" i="273"/>
  <c r="T21" i="273"/>
  <c r="S21" i="273"/>
  <c r="L21" i="273"/>
  <c r="J21" i="273"/>
  <c r="K21" i="273" s="1"/>
  <c r="I21" i="273"/>
  <c r="O7" i="273"/>
  <c r="M7" i="273"/>
  <c r="AF7" i="273" s="1"/>
  <c r="K7" i="273"/>
  <c r="G7" i="273"/>
  <c r="O6" i="273"/>
  <c r="M6" i="273"/>
  <c r="AF6" i="273" s="1"/>
  <c r="K6" i="273"/>
  <c r="G6" i="273"/>
  <c r="O5" i="273"/>
  <c r="N5" i="273"/>
  <c r="M5" i="273"/>
  <c r="K5" i="273"/>
  <c r="G5" i="273"/>
  <c r="H2" i="273"/>
  <c r="D1" i="273"/>
  <c r="T191" i="272"/>
  <c r="S191" i="272"/>
  <c r="L191" i="272"/>
  <c r="J191" i="272"/>
  <c r="I191" i="272"/>
  <c r="O179" i="272"/>
  <c r="M179" i="272"/>
  <c r="AB179" i="272" s="1"/>
  <c r="K179" i="272"/>
  <c r="G179" i="272"/>
  <c r="AB178" i="272"/>
  <c r="AA178" i="272"/>
  <c r="O178" i="272"/>
  <c r="M178" i="272"/>
  <c r="N178" i="272" s="1"/>
  <c r="K178" i="272"/>
  <c r="G178" i="272"/>
  <c r="O177" i="272"/>
  <c r="M177" i="272"/>
  <c r="K177" i="272"/>
  <c r="G177" i="272"/>
  <c r="AA176" i="272"/>
  <c r="O176" i="272"/>
  <c r="M176" i="272"/>
  <c r="AB176" i="272" s="1"/>
  <c r="K176" i="272"/>
  <c r="G176" i="272"/>
  <c r="AB175" i="272"/>
  <c r="AA175" i="272"/>
  <c r="Q175" i="272"/>
  <c r="O175" i="272"/>
  <c r="N175" i="272"/>
  <c r="P175" i="272" s="1"/>
  <c r="M175" i="272"/>
  <c r="K175" i="272"/>
  <c r="G175" i="272"/>
  <c r="T174" i="272"/>
  <c r="S174" i="272"/>
  <c r="L174" i="272"/>
  <c r="J174" i="272"/>
  <c r="I174" i="272"/>
  <c r="AA161" i="272"/>
  <c r="O161" i="272"/>
  <c r="N161" i="272"/>
  <c r="P161" i="272" s="1"/>
  <c r="M161" i="272"/>
  <c r="AB161" i="272" s="1"/>
  <c r="K161" i="272"/>
  <c r="G161" i="272"/>
  <c r="AB160" i="272"/>
  <c r="AA160" i="272"/>
  <c r="Q160" i="272"/>
  <c r="O160" i="272"/>
  <c r="N160" i="272"/>
  <c r="P160" i="272" s="1"/>
  <c r="M160" i="272"/>
  <c r="K160" i="272"/>
  <c r="G160" i="272"/>
  <c r="AA159" i="272"/>
  <c r="O159" i="272"/>
  <c r="N159" i="272"/>
  <c r="Q159" i="272" s="1"/>
  <c r="M159" i="272"/>
  <c r="AB159" i="272" s="1"/>
  <c r="K159" i="272"/>
  <c r="G159" i="272"/>
  <c r="O158" i="272"/>
  <c r="M158" i="272"/>
  <c r="AB158" i="272" s="1"/>
  <c r="K158" i="272"/>
  <c r="G158" i="272"/>
  <c r="T157" i="272"/>
  <c r="S157" i="272"/>
  <c r="L157" i="272"/>
  <c r="J157" i="272"/>
  <c r="I157" i="272"/>
  <c r="O143" i="272"/>
  <c r="M143" i="272"/>
  <c r="AB143" i="272" s="1"/>
  <c r="K143" i="272"/>
  <c r="G143" i="272"/>
  <c r="AA142" i="272"/>
  <c r="Q142" i="272"/>
  <c r="O142" i="272"/>
  <c r="N142" i="272"/>
  <c r="P142" i="272" s="1"/>
  <c r="M142" i="272"/>
  <c r="AB142" i="272" s="1"/>
  <c r="K142" i="272"/>
  <c r="G142" i="272"/>
  <c r="AB141" i="272"/>
  <c r="AA141" i="272"/>
  <c r="O141" i="272"/>
  <c r="N141" i="272"/>
  <c r="Q141" i="272" s="1"/>
  <c r="M141" i="272"/>
  <c r="K141" i="272"/>
  <c r="G141" i="272"/>
  <c r="T140" i="272"/>
  <c r="S140" i="272"/>
  <c r="L140" i="272"/>
  <c r="O140" i="272" s="1"/>
  <c r="J140" i="272"/>
  <c r="K140" i="272" s="1"/>
  <c r="I140" i="272"/>
  <c r="AA127" i="272"/>
  <c r="O127" i="272"/>
  <c r="M127" i="272"/>
  <c r="AB127" i="272" s="1"/>
  <c r="K127" i="272"/>
  <c r="G127" i="272"/>
  <c r="AA126" i="272"/>
  <c r="O126" i="272"/>
  <c r="N126" i="272"/>
  <c r="Q126" i="272" s="1"/>
  <c r="M126" i="272"/>
  <c r="AB126" i="272" s="1"/>
  <c r="K126" i="272"/>
  <c r="G126" i="272"/>
  <c r="AA125" i="272"/>
  <c r="O125" i="272"/>
  <c r="M125" i="272"/>
  <c r="AB125" i="272" s="1"/>
  <c r="K125" i="272"/>
  <c r="G125" i="272"/>
  <c r="AB124" i="272"/>
  <c r="AA124" i="272"/>
  <c r="O124" i="272"/>
  <c r="N124" i="272"/>
  <c r="M124" i="272"/>
  <c r="K124" i="272"/>
  <c r="G124" i="272"/>
  <c r="T123" i="272"/>
  <c r="S123" i="272"/>
  <c r="L123" i="272"/>
  <c r="J123" i="272"/>
  <c r="K123" i="272" s="1"/>
  <c r="I123" i="272"/>
  <c r="AA110" i="272"/>
  <c r="O110" i="272"/>
  <c r="N110" i="272"/>
  <c r="P110" i="272" s="1"/>
  <c r="M110" i="272"/>
  <c r="AB110" i="272" s="1"/>
  <c r="K110" i="272"/>
  <c r="G110" i="272"/>
  <c r="O109" i="272"/>
  <c r="M109" i="272"/>
  <c r="K109" i="272"/>
  <c r="G109" i="272"/>
  <c r="AA108" i="272"/>
  <c r="O108" i="272"/>
  <c r="M108" i="272"/>
  <c r="AB108" i="272" s="1"/>
  <c r="K108" i="272"/>
  <c r="G108" i="272"/>
  <c r="O107" i="272"/>
  <c r="M107" i="272"/>
  <c r="AB107" i="272" s="1"/>
  <c r="K107" i="272"/>
  <c r="G107" i="272"/>
  <c r="T106" i="272"/>
  <c r="S106" i="272"/>
  <c r="L106" i="272"/>
  <c r="O106" i="272" s="1"/>
  <c r="J106" i="272"/>
  <c r="I106" i="272"/>
  <c r="AA93" i="272"/>
  <c r="O93" i="272"/>
  <c r="N93" i="272"/>
  <c r="Q93" i="272" s="1"/>
  <c r="M93" i="272"/>
  <c r="AB93" i="272" s="1"/>
  <c r="K93" i="272"/>
  <c r="G93" i="272"/>
  <c r="O92" i="272"/>
  <c r="M92" i="272"/>
  <c r="K92" i="272"/>
  <c r="G92" i="272"/>
  <c r="AB91" i="272"/>
  <c r="AA91" i="272"/>
  <c r="Q91" i="272"/>
  <c r="O91" i="272"/>
  <c r="N91" i="272"/>
  <c r="P91" i="272" s="1"/>
  <c r="M91" i="272"/>
  <c r="K91" i="272"/>
  <c r="G91" i="272"/>
  <c r="O90" i="272"/>
  <c r="M90" i="272"/>
  <c r="AB90" i="272" s="1"/>
  <c r="K90" i="272"/>
  <c r="G90" i="272"/>
  <c r="T89" i="272"/>
  <c r="S89" i="272"/>
  <c r="L89" i="272"/>
  <c r="O89" i="272" s="1"/>
  <c r="J89" i="272"/>
  <c r="K89" i="272" s="1"/>
  <c r="I89" i="272"/>
  <c r="O75" i="272"/>
  <c r="M75" i="272"/>
  <c r="AB75" i="272" s="1"/>
  <c r="K75" i="272"/>
  <c r="G75" i="272"/>
  <c r="O74" i="272"/>
  <c r="N74" i="272"/>
  <c r="Q74" i="272" s="1"/>
  <c r="M74" i="272"/>
  <c r="K74" i="272"/>
  <c r="G74" i="272"/>
  <c r="O73" i="272"/>
  <c r="M73" i="272"/>
  <c r="N73" i="272" s="1"/>
  <c r="K73" i="272"/>
  <c r="G73" i="272"/>
  <c r="T72" i="272"/>
  <c r="S72" i="272"/>
  <c r="L72" i="272"/>
  <c r="J72" i="272"/>
  <c r="K72" i="272" s="1"/>
  <c r="I72" i="272"/>
  <c r="AA58" i="272"/>
  <c r="O58" i="272"/>
  <c r="N58" i="272"/>
  <c r="P58" i="272" s="1"/>
  <c r="M58" i="272"/>
  <c r="AB58" i="272" s="1"/>
  <c r="K58" i="272"/>
  <c r="G58" i="272"/>
  <c r="AA57" i="272"/>
  <c r="O57" i="272"/>
  <c r="M57" i="272"/>
  <c r="AB57" i="272" s="1"/>
  <c r="K57" i="272"/>
  <c r="G57" i="272"/>
  <c r="O56" i="272"/>
  <c r="M56" i="272"/>
  <c r="M72" i="272" s="1"/>
  <c r="K56" i="272"/>
  <c r="G56" i="272"/>
  <c r="T55" i="272"/>
  <c r="S55" i="272"/>
  <c r="L55" i="272"/>
  <c r="J55" i="272"/>
  <c r="I55" i="272"/>
  <c r="O55" i="272" s="1"/>
  <c r="AA41" i="272"/>
  <c r="O41" i="272"/>
  <c r="M41" i="272"/>
  <c r="AB41" i="272" s="1"/>
  <c r="K41" i="272"/>
  <c r="G41" i="272"/>
  <c r="O40" i="272"/>
  <c r="M40" i="272"/>
  <c r="K40" i="272"/>
  <c r="G40" i="272"/>
  <c r="O39" i="272"/>
  <c r="N39" i="272"/>
  <c r="Q39" i="272" s="1"/>
  <c r="M39" i="272"/>
  <c r="K39" i="272"/>
  <c r="G39" i="272"/>
  <c r="T38" i="272"/>
  <c r="S38" i="272"/>
  <c r="M38" i="272"/>
  <c r="L38" i="272"/>
  <c r="J38" i="272"/>
  <c r="I38" i="272"/>
  <c r="O23" i="272"/>
  <c r="M23" i="272"/>
  <c r="AB23" i="272" s="1"/>
  <c r="K23" i="272"/>
  <c r="G23" i="272"/>
  <c r="AB22" i="272"/>
  <c r="AA22" i="272"/>
  <c r="Q22" i="272"/>
  <c r="P22" i="272"/>
  <c r="O22" i="272"/>
  <c r="N22" i="272"/>
  <c r="M22" i="272"/>
  <c r="K22" i="272"/>
  <c r="G22" i="272"/>
  <c r="T21" i="272"/>
  <c r="S21" i="272"/>
  <c r="L21" i="272"/>
  <c r="J21" i="272"/>
  <c r="I21" i="272"/>
  <c r="O21" i="272" s="1"/>
  <c r="O8" i="272"/>
  <c r="N8" i="272"/>
  <c r="M8" i="272"/>
  <c r="AB8" i="272" s="1"/>
  <c r="K8" i="272"/>
  <c r="G8" i="272"/>
  <c r="AB7" i="272"/>
  <c r="AA7" i="272"/>
  <c r="O7" i="272"/>
  <c r="N7" i="272"/>
  <c r="Q7" i="272" s="1"/>
  <c r="M7" i="272"/>
  <c r="K7" i="272"/>
  <c r="G7" i="272"/>
  <c r="AA6" i="272"/>
  <c r="O6" i="272"/>
  <c r="N6" i="272"/>
  <c r="Q6" i="272" s="1"/>
  <c r="M6" i="272"/>
  <c r="AB6" i="272" s="1"/>
  <c r="K6" i="272"/>
  <c r="G6" i="272"/>
  <c r="O5" i="272"/>
  <c r="M5" i="272"/>
  <c r="K5" i="272"/>
  <c r="G5" i="272"/>
  <c r="H2" i="272"/>
  <c r="D1" i="272"/>
  <c r="F3" i="271" s="1"/>
  <c r="X34" i="271"/>
  <c r="W34" i="271"/>
  <c r="V34" i="271"/>
  <c r="T34" i="271"/>
  <c r="M8" i="271" s="1"/>
  <c r="P34" i="271"/>
  <c r="O34" i="271"/>
  <c r="N34" i="271"/>
  <c r="M34" i="271"/>
  <c r="K34" i="271"/>
  <c r="H34" i="271"/>
  <c r="G34" i="271"/>
  <c r="O16" i="271"/>
  <c r="N16" i="271"/>
  <c r="I16" i="271"/>
  <c r="H16" i="271"/>
  <c r="G16" i="271"/>
  <c r="F16" i="271"/>
  <c r="E16" i="271"/>
  <c r="F8" i="271"/>
  <c r="M7" i="271"/>
  <c r="K7" i="271"/>
  <c r="I7" i="271"/>
  <c r="G7" i="271"/>
  <c r="F7" i="271"/>
  <c r="E7" i="271"/>
  <c r="M6" i="271"/>
  <c r="K6" i="271"/>
  <c r="I6" i="271"/>
  <c r="G6" i="271"/>
  <c r="F6" i="271"/>
  <c r="E6" i="271"/>
  <c r="AD123" i="270"/>
  <c r="AC123" i="270"/>
  <c r="Z123" i="270"/>
  <c r="Y123" i="270"/>
  <c r="T123" i="270"/>
  <c r="S123" i="270"/>
  <c r="L123" i="270"/>
  <c r="O123" i="270" s="1"/>
  <c r="J123" i="270"/>
  <c r="K123" i="270" s="1"/>
  <c r="I123" i="270"/>
  <c r="O110" i="270"/>
  <c r="N110" i="270"/>
  <c r="Q110" i="270" s="1"/>
  <c r="M110" i="270"/>
  <c r="K110" i="270"/>
  <c r="G110" i="270"/>
  <c r="O109" i="270"/>
  <c r="M109" i="270"/>
  <c r="K109" i="270"/>
  <c r="G109" i="270"/>
  <c r="O108" i="270"/>
  <c r="N108" i="270"/>
  <c r="M108" i="270"/>
  <c r="AF108" i="270" s="1"/>
  <c r="K108" i="270"/>
  <c r="G108" i="270"/>
  <c r="AE107" i="270"/>
  <c r="O107" i="270"/>
  <c r="M107" i="270"/>
  <c r="K107" i="270"/>
  <c r="G107" i="270"/>
  <c r="AD106" i="270"/>
  <c r="AC106" i="270"/>
  <c r="Z106" i="270"/>
  <c r="Y106" i="270"/>
  <c r="T106" i="270"/>
  <c r="S106" i="270"/>
  <c r="L106" i="270"/>
  <c r="O106" i="270" s="1"/>
  <c r="J106" i="270"/>
  <c r="K106" i="270" s="1"/>
  <c r="I106" i="270"/>
  <c r="O92" i="270"/>
  <c r="M92" i="270"/>
  <c r="AF92" i="270" s="1"/>
  <c r="K92" i="270"/>
  <c r="G92" i="270"/>
  <c r="AF91" i="270"/>
  <c r="AE91" i="270"/>
  <c r="O91" i="270"/>
  <c r="M91" i="270"/>
  <c r="N91" i="270" s="1"/>
  <c r="K91" i="270"/>
  <c r="G91" i="270"/>
  <c r="AF90" i="270"/>
  <c r="O90" i="270"/>
  <c r="N90" i="270"/>
  <c r="M90" i="270"/>
  <c r="AE90" i="270" s="1"/>
  <c r="K90" i="270"/>
  <c r="G90" i="270"/>
  <c r="AD89" i="270"/>
  <c r="AC89" i="270"/>
  <c r="Z89" i="270"/>
  <c r="Y89" i="270"/>
  <c r="T89" i="270"/>
  <c r="S89" i="270"/>
  <c r="L89" i="270"/>
  <c r="O89" i="270" s="1"/>
  <c r="J89" i="270"/>
  <c r="I89" i="270"/>
  <c r="O75" i="270"/>
  <c r="M75" i="270"/>
  <c r="K75" i="270"/>
  <c r="G75" i="270"/>
  <c r="O74" i="270"/>
  <c r="M74" i="270"/>
  <c r="N74" i="270" s="1"/>
  <c r="K74" i="270"/>
  <c r="G74" i="270"/>
  <c r="AE73" i="270"/>
  <c r="O73" i="270"/>
  <c r="N73" i="270"/>
  <c r="Q73" i="270" s="1"/>
  <c r="M73" i="270"/>
  <c r="K73" i="270"/>
  <c r="G73" i="270"/>
  <c r="AD72" i="270"/>
  <c r="AC72" i="270"/>
  <c r="Z72" i="270"/>
  <c r="Y72" i="270"/>
  <c r="T72" i="270"/>
  <c r="S72" i="270"/>
  <c r="L72" i="270"/>
  <c r="O72" i="270" s="1"/>
  <c r="J72" i="270"/>
  <c r="K72" i="270" s="1"/>
  <c r="I72" i="270"/>
  <c r="O60" i="270"/>
  <c r="M60" i="270"/>
  <c r="AF60" i="270" s="1"/>
  <c r="K60" i="270"/>
  <c r="G60" i="270"/>
  <c r="AE59" i="270"/>
  <c r="O59" i="270"/>
  <c r="M59" i="270"/>
  <c r="AF59" i="270" s="1"/>
  <c r="K59" i="270"/>
  <c r="G59" i="270"/>
  <c r="O58" i="270"/>
  <c r="M58" i="270"/>
  <c r="K58" i="270"/>
  <c r="G58" i="270"/>
  <c r="O57" i="270"/>
  <c r="M57" i="270"/>
  <c r="K57" i="270"/>
  <c r="G57" i="270"/>
  <c r="AF56" i="270"/>
  <c r="AE56" i="270"/>
  <c r="O56" i="270"/>
  <c r="M56" i="270"/>
  <c r="K56" i="270"/>
  <c r="G56" i="270"/>
  <c r="AD55" i="270"/>
  <c r="AC55" i="270"/>
  <c r="Z55" i="270"/>
  <c r="Y55" i="270"/>
  <c r="T55" i="270"/>
  <c r="S55" i="270"/>
  <c r="L55" i="270"/>
  <c r="O55" i="270" s="1"/>
  <c r="J55" i="270"/>
  <c r="K55" i="270" s="1"/>
  <c r="I55" i="270"/>
  <c r="O42" i="270"/>
  <c r="M42" i="270"/>
  <c r="K42" i="270"/>
  <c r="G42" i="270"/>
  <c r="AE41" i="270"/>
  <c r="O41" i="270"/>
  <c r="M41" i="270"/>
  <c r="N41" i="270" s="1"/>
  <c r="K41" i="270"/>
  <c r="G41" i="270"/>
  <c r="AF40" i="270"/>
  <c r="AE40" i="270"/>
  <c r="O40" i="270"/>
  <c r="N40" i="270"/>
  <c r="Q40" i="270" s="1"/>
  <c r="M40" i="270"/>
  <c r="K40" i="270"/>
  <c r="G40" i="270"/>
  <c r="O39" i="270"/>
  <c r="N39" i="270"/>
  <c r="Q39" i="270" s="1"/>
  <c r="M39" i="270"/>
  <c r="AF39" i="270" s="1"/>
  <c r="K39" i="270"/>
  <c r="G39" i="270"/>
  <c r="AD38" i="270"/>
  <c r="AC38" i="270"/>
  <c r="Z38" i="270"/>
  <c r="Y38" i="270"/>
  <c r="T38" i="270"/>
  <c r="S38" i="270"/>
  <c r="L38" i="270"/>
  <c r="J38" i="270"/>
  <c r="K38" i="270" s="1"/>
  <c r="I38" i="270"/>
  <c r="O24" i="270"/>
  <c r="M24" i="270"/>
  <c r="N24" i="270" s="1"/>
  <c r="K24" i="270"/>
  <c r="G24" i="270"/>
  <c r="O23" i="270"/>
  <c r="M23" i="270"/>
  <c r="AF23" i="270" s="1"/>
  <c r="K23" i="270"/>
  <c r="G23" i="270"/>
  <c r="O22" i="270"/>
  <c r="M22" i="270"/>
  <c r="K22" i="270"/>
  <c r="G22" i="270"/>
  <c r="AD21" i="270"/>
  <c r="AC21" i="270"/>
  <c r="Z21" i="270"/>
  <c r="Z2" i="270" s="1"/>
  <c r="P6" i="268" s="1"/>
  <c r="Y21" i="270"/>
  <c r="T21" i="270"/>
  <c r="S21" i="270"/>
  <c r="O21" i="270"/>
  <c r="L21" i="270"/>
  <c r="J21" i="270"/>
  <c r="K21" i="270" s="1"/>
  <c r="I21" i="270"/>
  <c r="O7" i="270"/>
  <c r="M7" i="270"/>
  <c r="K7" i="270"/>
  <c r="G7" i="270"/>
  <c r="O6" i="270"/>
  <c r="M6" i="270"/>
  <c r="AF6" i="270" s="1"/>
  <c r="K6" i="270"/>
  <c r="G6" i="270"/>
  <c r="O5" i="270"/>
  <c r="M5" i="270"/>
  <c r="K5" i="270"/>
  <c r="G5" i="270"/>
  <c r="AD2" i="270"/>
  <c r="R6" i="268" s="1"/>
  <c r="H2" i="270"/>
  <c r="D1" i="270"/>
  <c r="T191" i="269"/>
  <c r="S191" i="269"/>
  <c r="L191" i="269"/>
  <c r="J191" i="269"/>
  <c r="I191" i="269"/>
  <c r="AA180" i="269"/>
  <c r="O180" i="269"/>
  <c r="M180" i="269"/>
  <c r="N180" i="269" s="1"/>
  <c r="K180" i="269"/>
  <c r="G180" i="269"/>
  <c r="O179" i="269"/>
  <c r="M179" i="269"/>
  <c r="AB179" i="269" s="1"/>
  <c r="K179" i="269"/>
  <c r="G179" i="269"/>
  <c r="AA178" i="269"/>
  <c r="O178" i="269"/>
  <c r="N178" i="269"/>
  <c r="Q178" i="269" s="1"/>
  <c r="M178" i="269"/>
  <c r="AB178" i="269" s="1"/>
  <c r="K178" i="269"/>
  <c r="G178" i="269"/>
  <c r="O177" i="269"/>
  <c r="M177" i="269"/>
  <c r="AB177" i="269" s="1"/>
  <c r="K177" i="269"/>
  <c r="G177" i="269"/>
  <c r="O176" i="269"/>
  <c r="M176" i="269"/>
  <c r="N176" i="269" s="1"/>
  <c r="K176" i="269"/>
  <c r="G176" i="269"/>
  <c r="O175" i="269"/>
  <c r="M175" i="269"/>
  <c r="K175" i="269"/>
  <c r="G175" i="269"/>
  <c r="T174" i="269"/>
  <c r="S174" i="269"/>
  <c r="L174" i="269"/>
  <c r="O174" i="269" s="1"/>
  <c r="J174" i="269"/>
  <c r="K174" i="269" s="1"/>
  <c r="I174" i="269"/>
  <c r="O161" i="269"/>
  <c r="M161" i="269"/>
  <c r="AB161" i="269" s="1"/>
  <c r="K161" i="269"/>
  <c r="G161" i="269"/>
  <c r="AB160" i="269"/>
  <c r="AA160" i="269"/>
  <c r="O160" i="269"/>
  <c r="N160" i="269"/>
  <c r="Q160" i="269" s="1"/>
  <c r="M160" i="269"/>
  <c r="K160" i="269"/>
  <c r="G160" i="269"/>
  <c r="O159" i="269"/>
  <c r="M159" i="269"/>
  <c r="K159" i="269"/>
  <c r="G159" i="269"/>
  <c r="O158" i="269"/>
  <c r="M158" i="269"/>
  <c r="K158" i="269"/>
  <c r="G158" i="269"/>
  <c r="T157" i="269"/>
  <c r="S157" i="269"/>
  <c r="L157" i="269"/>
  <c r="O157" i="269" s="1"/>
  <c r="J157" i="269"/>
  <c r="K157" i="269" s="1"/>
  <c r="I157" i="269"/>
  <c r="AA143" i="269"/>
  <c r="O143" i="269"/>
  <c r="N143" i="269"/>
  <c r="P143" i="269" s="1"/>
  <c r="M143" i="269"/>
  <c r="AB143" i="269" s="1"/>
  <c r="K143" i="269"/>
  <c r="G143" i="269"/>
  <c r="AB142" i="269"/>
  <c r="O142" i="269"/>
  <c r="M142" i="269"/>
  <c r="N142" i="269" s="1"/>
  <c r="K142" i="269"/>
  <c r="Q142" i="269" s="1"/>
  <c r="G142" i="269"/>
  <c r="AB141" i="269"/>
  <c r="O141" i="269"/>
  <c r="M141" i="269"/>
  <c r="M157" i="269" s="1"/>
  <c r="K141" i="269"/>
  <c r="G141" i="269"/>
  <c r="T140" i="269"/>
  <c r="S140" i="269"/>
  <c r="L140" i="269"/>
  <c r="J140" i="269"/>
  <c r="I140" i="269"/>
  <c r="AA127" i="269"/>
  <c r="O127" i="269"/>
  <c r="M127" i="269"/>
  <c r="AB127" i="269" s="1"/>
  <c r="K127" i="269"/>
  <c r="G127" i="269"/>
  <c r="O126" i="269"/>
  <c r="M126" i="269"/>
  <c r="K126" i="269"/>
  <c r="G126" i="269"/>
  <c r="O125" i="269"/>
  <c r="M125" i="269"/>
  <c r="K125" i="269"/>
  <c r="G125" i="269"/>
  <c r="O124" i="269"/>
  <c r="N124" i="269"/>
  <c r="M124" i="269"/>
  <c r="K124" i="269"/>
  <c r="G124" i="269"/>
  <c r="T123" i="269"/>
  <c r="S123" i="269"/>
  <c r="L123" i="269"/>
  <c r="J123" i="269"/>
  <c r="K123" i="269" s="1"/>
  <c r="I123" i="269"/>
  <c r="AB110" i="269"/>
  <c r="O110" i="269"/>
  <c r="M110" i="269"/>
  <c r="AA110" i="269" s="1"/>
  <c r="K110" i="269"/>
  <c r="G110" i="269"/>
  <c r="O109" i="269"/>
  <c r="M109" i="269"/>
  <c r="K109" i="269"/>
  <c r="G109" i="269"/>
  <c r="O108" i="269"/>
  <c r="N108" i="269"/>
  <c r="P108" i="269" s="1"/>
  <c r="M108" i="269"/>
  <c r="K108" i="269"/>
  <c r="G108" i="269"/>
  <c r="O107" i="269"/>
  <c r="N107" i="269"/>
  <c r="M107" i="269"/>
  <c r="AA107" i="269" s="1"/>
  <c r="K107" i="269"/>
  <c r="G107" i="269"/>
  <c r="T106" i="269"/>
  <c r="S106" i="269"/>
  <c r="L106" i="269"/>
  <c r="J106" i="269"/>
  <c r="I106" i="269"/>
  <c r="O93" i="269"/>
  <c r="M93" i="269"/>
  <c r="K93" i="269"/>
  <c r="G93" i="269"/>
  <c r="AA92" i="269"/>
  <c r="O92" i="269"/>
  <c r="M92" i="269"/>
  <c r="AB92" i="269" s="1"/>
  <c r="K92" i="269"/>
  <c r="G92" i="269"/>
  <c r="AB91" i="269"/>
  <c r="AA91" i="269"/>
  <c r="O91" i="269"/>
  <c r="N91" i="269"/>
  <c r="P91" i="269" s="1"/>
  <c r="M91" i="269"/>
  <c r="K91" i="269"/>
  <c r="G91" i="269"/>
  <c r="AA90" i="269"/>
  <c r="O90" i="269"/>
  <c r="M90" i="269"/>
  <c r="K90" i="269"/>
  <c r="G90" i="269"/>
  <c r="T89" i="269"/>
  <c r="S89" i="269"/>
  <c r="L89" i="269"/>
  <c r="J89" i="269"/>
  <c r="I89" i="269"/>
  <c r="AA75" i="269"/>
  <c r="O75" i="269"/>
  <c r="N75" i="269"/>
  <c r="Q75" i="269" s="1"/>
  <c r="M75" i="269"/>
  <c r="AB75" i="269" s="1"/>
  <c r="K75" i="269"/>
  <c r="G75" i="269"/>
  <c r="O74" i="269"/>
  <c r="M74" i="269"/>
  <c r="K74" i="269"/>
  <c r="G74" i="269"/>
  <c r="AB73" i="269"/>
  <c r="O73" i="269"/>
  <c r="N73" i="269"/>
  <c r="P73" i="269" s="1"/>
  <c r="M73" i="269"/>
  <c r="K73" i="269"/>
  <c r="G73" i="269"/>
  <c r="T72" i="269"/>
  <c r="S72" i="269"/>
  <c r="L72" i="269"/>
  <c r="O72" i="269" s="1"/>
  <c r="J72" i="269"/>
  <c r="K72" i="269" s="1"/>
  <c r="I72" i="269"/>
  <c r="O58" i="269"/>
  <c r="M58" i="269"/>
  <c r="K58" i="269"/>
  <c r="G58" i="269"/>
  <c r="O57" i="269"/>
  <c r="N57" i="269"/>
  <c r="P57" i="269" s="1"/>
  <c r="M57" i="269"/>
  <c r="K57" i="269"/>
  <c r="G57" i="269"/>
  <c r="AB56" i="269"/>
  <c r="AA56" i="269"/>
  <c r="O56" i="269"/>
  <c r="M56" i="269"/>
  <c r="N56" i="269" s="1"/>
  <c r="Q56" i="269" s="1"/>
  <c r="K56" i="269"/>
  <c r="G56" i="269"/>
  <c r="T55" i="269"/>
  <c r="S55" i="269"/>
  <c r="L55" i="269"/>
  <c r="J55" i="269"/>
  <c r="I55" i="269"/>
  <c r="O41" i="269"/>
  <c r="M41" i="269"/>
  <c r="K41" i="269"/>
  <c r="G41" i="269"/>
  <c r="O40" i="269"/>
  <c r="M40" i="269"/>
  <c r="AB40" i="269" s="1"/>
  <c r="K40" i="269"/>
  <c r="G40" i="269"/>
  <c r="O39" i="269"/>
  <c r="N39" i="269"/>
  <c r="P39" i="269" s="1"/>
  <c r="M39" i="269"/>
  <c r="K39" i="269"/>
  <c r="G39" i="269"/>
  <c r="T38" i="269"/>
  <c r="S38" i="269"/>
  <c r="L38" i="269"/>
  <c r="J38" i="269"/>
  <c r="I38" i="269"/>
  <c r="AA23" i="269"/>
  <c r="O23" i="269"/>
  <c r="N23" i="269"/>
  <c r="P23" i="269" s="1"/>
  <c r="M23" i="269"/>
  <c r="K23" i="269"/>
  <c r="G23" i="269"/>
  <c r="AB22" i="269"/>
  <c r="AA22" i="269"/>
  <c r="O22" i="269"/>
  <c r="M22" i="269"/>
  <c r="N22" i="269" s="1"/>
  <c r="Q22" i="269" s="1"/>
  <c r="K22" i="269"/>
  <c r="G22" i="269"/>
  <c r="T21" i="269"/>
  <c r="S21" i="269"/>
  <c r="L21" i="269"/>
  <c r="O21" i="269" s="1"/>
  <c r="J21" i="269"/>
  <c r="I21" i="269"/>
  <c r="O8" i="269"/>
  <c r="M8" i="269"/>
  <c r="AB8" i="269" s="1"/>
  <c r="K8" i="269"/>
  <c r="G8" i="269"/>
  <c r="AA7" i="269"/>
  <c r="O7" i="269"/>
  <c r="M7" i="269"/>
  <c r="AB7" i="269" s="1"/>
  <c r="K7" i="269"/>
  <c r="G7" i="269"/>
  <c r="O6" i="269"/>
  <c r="N6" i="269"/>
  <c r="P6" i="269" s="1"/>
  <c r="M6" i="269"/>
  <c r="K6" i="269"/>
  <c r="G6" i="269"/>
  <c r="O5" i="269"/>
  <c r="N5" i="269"/>
  <c r="M5" i="269"/>
  <c r="K5" i="269"/>
  <c r="G5" i="269"/>
  <c r="H2" i="269"/>
  <c r="H1" i="269"/>
  <c r="D1" i="269"/>
  <c r="X34" i="268"/>
  <c r="W34" i="268"/>
  <c r="V34" i="268"/>
  <c r="T34" i="268"/>
  <c r="P34" i="268"/>
  <c r="O34" i="268"/>
  <c r="N34" i="268"/>
  <c r="M34" i="268"/>
  <c r="K34" i="268"/>
  <c r="H34" i="268"/>
  <c r="G34" i="268"/>
  <c r="O16" i="268"/>
  <c r="N16" i="268"/>
  <c r="I16" i="268"/>
  <c r="H16" i="268"/>
  <c r="G16" i="268"/>
  <c r="F16" i="268"/>
  <c r="E16" i="268"/>
  <c r="F8" i="268"/>
  <c r="E8" i="268"/>
  <c r="M7" i="268"/>
  <c r="K7" i="268"/>
  <c r="I7" i="268"/>
  <c r="G7" i="268"/>
  <c r="F7" i="268"/>
  <c r="E7" i="268"/>
  <c r="M6" i="268"/>
  <c r="K6" i="268"/>
  <c r="I6" i="268"/>
  <c r="G6" i="268"/>
  <c r="F6" i="268"/>
  <c r="E6" i="268"/>
  <c r="AD123" i="267"/>
  <c r="AC123" i="267"/>
  <c r="Z123" i="267"/>
  <c r="Y123" i="267"/>
  <c r="T123" i="267"/>
  <c r="S123" i="267"/>
  <c r="L123" i="267"/>
  <c r="O123" i="267" s="1"/>
  <c r="J123" i="267"/>
  <c r="K123" i="267" s="1"/>
  <c r="I123" i="267"/>
  <c r="AE110" i="267"/>
  <c r="O110" i="267"/>
  <c r="M110" i="267"/>
  <c r="AF110" i="267" s="1"/>
  <c r="K110" i="267"/>
  <c r="G110" i="267"/>
  <c r="AE109" i="267"/>
  <c r="O109" i="267"/>
  <c r="M109" i="267"/>
  <c r="AF109" i="267" s="1"/>
  <c r="K109" i="267"/>
  <c r="G109" i="267"/>
  <c r="AE108" i="267"/>
  <c r="O108" i="267"/>
  <c r="N108" i="267"/>
  <c r="P108" i="267" s="1"/>
  <c r="M108" i="267"/>
  <c r="AF108" i="267" s="1"/>
  <c r="K108" i="267"/>
  <c r="G108" i="267"/>
  <c r="AF107" i="267"/>
  <c r="AE107" i="267"/>
  <c r="O107" i="267"/>
  <c r="M107" i="267"/>
  <c r="K107" i="267"/>
  <c r="G107" i="267"/>
  <c r="AD106" i="267"/>
  <c r="AC106" i="267"/>
  <c r="Z106" i="267"/>
  <c r="Y106" i="267"/>
  <c r="T106" i="267"/>
  <c r="S106" i="267"/>
  <c r="L106" i="267"/>
  <c r="J106" i="267"/>
  <c r="I106" i="267"/>
  <c r="O92" i="267"/>
  <c r="M92" i="267"/>
  <c r="AF92" i="267" s="1"/>
  <c r="K92" i="267"/>
  <c r="G92" i="267"/>
  <c r="AE91" i="267"/>
  <c r="O91" i="267"/>
  <c r="M91" i="267"/>
  <c r="N91" i="267" s="1"/>
  <c r="K91" i="267"/>
  <c r="G91" i="267"/>
  <c r="AE90" i="267"/>
  <c r="O90" i="267"/>
  <c r="M90" i="267"/>
  <c r="K90" i="267"/>
  <c r="G90" i="267"/>
  <c r="AD89" i="267"/>
  <c r="AC89" i="267"/>
  <c r="Z89" i="267"/>
  <c r="Y89" i="267"/>
  <c r="T89" i="267"/>
  <c r="S89" i="267"/>
  <c r="L89" i="267"/>
  <c r="O89" i="267" s="1"/>
  <c r="J89" i="267"/>
  <c r="K89" i="267" s="1"/>
  <c r="I89" i="267"/>
  <c r="AF76" i="267"/>
  <c r="AE76" i="267"/>
  <c r="O76" i="267"/>
  <c r="M76" i="267"/>
  <c r="N76" i="267" s="1"/>
  <c r="K76" i="267"/>
  <c r="G76" i="267"/>
  <c r="O75" i="267"/>
  <c r="M75" i="267"/>
  <c r="K75" i="267"/>
  <c r="G75" i="267"/>
  <c r="O74" i="267"/>
  <c r="M74" i="267"/>
  <c r="AF74" i="267" s="1"/>
  <c r="K74" i="267"/>
  <c r="G74" i="267"/>
  <c r="O73" i="267"/>
  <c r="M73" i="267"/>
  <c r="AF73" i="267" s="1"/>
  <c r="K73" i="267"/>
  <c r="G73" i="267"/>
  <c r="AD72" i="267"/>
  <c r="AC72" i="267"/>
  <c r="Z72" i="267"/>
  <c r="Y72" i="267"/>
  <c r="T72" i="267"/>
  <c r="S72" i="267"/>
  <c r="L72" i="267"/>
  <c r="J72" i="267"/>
  <c r="K72" i="267" s="1"/>
  <c r="I72" i="267"/>
  <c r="O60" i="267"/>
  <c r="N60" i="267"/>
  <c r="M60" i="267"/>
  <c r="AF60" i="267" s="1"/>
  <c r="K60" i="267"/>
  <c r="G60" i="267"/>
  <c r="O59" i="267"/>
  <c r="M59" i="267"/>
  <c r="AF59" i="267" s="1"/>
  <c r="K59" i="267"/>
  <c r="G59" i="267"/>
  <c r="AF58" i="267"/>
  <c r="O58" i="267"/>
  <c r="M58" i="267"/>
  <c r="K58" i="267"/>
  <c r="G58" i="267"/>
  <c r="O57" i="267"/>
  <c r="M57" i="267"/>
  <c r="K57" i="267"/>
  <c r="G57" i="267"/>
  <c r="O56" i="267"/>
  <c r="M56" i="267"/>
  <c r="K56" i="267"/>
  <c r="G56" i="267"/>
  <c r="AD55" i="267"/>
  <c r="AC55" i="267"/>
  <c r="Z55" i="267"/>
  <c r="Y55" i="267"/>
  <c r="T55" i="267"/>
  <c r="S55" i="267"/>
  <c r="L55" i="267"/>
  <c r="J55" i="267"/>
  <c r="K55" i="267" s="1"/>
  <c r="I55" i="267"/>
  <c r="O42" i="267"/>
  <c r="M42" i="267"/>
  <c r="N42" i="267" s="1"/>
  <c r="K42" i="267"/>
  <c r="G42" i="267"/>
  <c r="AF41" i="267"/>
  <c r="O41" i="267"/>
  <c r="N41" i="267"/>
  <c r="Q41" i="267" s="1"/>
  <c r="M41" i="267"/>
  <c r="AE41" i="267" s="1"/>
  <c r="K41" i="267"/>
  <c r="G41" i="267"/>
  <c r="O40" i="267"/>
  <c r="M40" i="267"/>
  <c r="AF40" i="267" s="1"/>
  <c r="K40" i="267"/>
  <c r="G40" i="267"/>
  <c r="O39" i="267"/>
  <c r="M39" i="267"/>
  <c r="K39" i="267"/>
  <c r="G39" i="267"/>
  <c r="AD38" i="267"/>
  <c r="AC38" i="267"/>
  <c r="Z38" i="267"/>
  <c r="Y38" i="267"/>
  <c r="Y2" i="267" s="1"/>
  <c r="O6" i="265" s="1"/>
  <c r="T38" i="267"/>
  <c r="S38" i="267"/>
  <c r="O38" i="267"/>
  <c r="L38" i="267"/>
  <c r="J38" i="267"/>
  <c r="I38" i="267"/>
  <c r="O24" i="267"/>
  <c r="M24" i="267"/>
  <c r="AF24" i="267" s="1"/>
  <c r="K24" i="267"/>
  <c r="G24" i="267"/>
  <c r="O23" i="267"/>
  <c r="N23" i="267"/>
  <c r="M23" i="267"/>
  <c r="AF23" i="267" s="1"/>
  <c r="K23" i="267"/>
  <c r="G23" i="267"/>
  <c r="O22" i="267"/>
  <c r="M22" i="267"/>
  <c r="AE22" i="267" s="1"/>
  <c r="K22" i="267"/>
  <c r="G22" i="267"/>
  <c r="AD21" i="267"/>
  <c r="AC21" i="267"/>
  <c r="Z21" i="267"/>
  <c r="Y21" i="267"/>
  <c r="T21" i="267"/>
  <c r="S21" i="267"/>
  <c r="M21" i="267"/>
  <c r="L21" i="267"/>
  <c r="H1" i="267" s="1"/>
  <c r="K21" i="267"/>
  <c r="J21" i="267"/>
  <c r="I21" i="267"/>
  <c r="AF7" i="267"/>
  <c r="AE7" i="267"/>
  <c r="O7" i="267"/>
  <c r="M7" i="267"/>
  <c r="N7" i="267" s="1"/>
  <c r="K7" i="267"/>
  <c r="G7" i="267"/>
  <c r="O6" i="267"/>
  <c r="M6" i="267"/>
  <c r="K6" i="267"/>
  <c r="G6" i="267"/>
  <c r="O5" i="267"/>
  <c r="M5" i="267"/>
  <c r="K5" i="267"/>
  <c r="G5" i="267"/>
  <c r="H2" i="267"/>
  <c r="D1" i="267"/>
  <c r="T191" i="266"/>
  <c r="S191" i="266"/>
  <c r="O191" i="266"/>
  <c r="L191" i="266"/>
  <c r="J191" i="266"/>
  <c r="I191" i="266"/>
  <c r="AA180" i="266"/>
  <c r="P180" i="266"/>
  <c r="O180" i="266"/>
  <c r="N180" i="266"/>
  <c r="Q180" i="266" s="1"/>
  <c r="M180" i="266"/>
  <c r="AB180" i="266" s="1"/>
  <c r="K180" i="266"/>
  <c r="G180" i="266"/>
  <c r="O179" i="266"/>
  <c r="M179" i="266"/>
  <c r="AB179" i="266" s="1"/>
  <c r="K179" i="266"/>
  <c r="G179" i="266"/>
  <c r="O178" i="266"/>
  <c r="M178" i="266"/>
  <c r="AB178" i="266" s="1"/>
  <c r="K178" i="266"/>
  <c r="G178" i="266"/>
  <c r="AB177" i="266"/>
  <c r="AA177" i="266"/>
  <c r="O177" i="266"/>
  <c r="M177" i="266"/>
  <c r="N177" i="266" s="1"/>
  <c r="K177" i="266"/>
  <c r="G177" i="266"/>
  <c r="AA176" i="266"/>
  <c r="O176" i="266"/>
  <c r="M176" i="266"/>
  <c r="AB176" i="266" s="1"/>
  <c r="K176" i="266"/>
  <c r="G176" i="266"/>
  <c r="O175" i="266"/>
  <c r="M175" i="266"/>
  <c r="K175" i="266"/>
  <c r="G175" i="266"/>
  <c r="T174" i="266"/>
  <c r="S174" i="266"/>
  <c r="M174" i="266"/>
  <c r="AB174" i="266" s="1"/>
  <c r="AC158" i="266" s="1"/>
  <c r="L174" i="266"/>
  <c r="O174" i="266" s="1"/>
  <c r="J174" i="266"/>
  <c r="K174" i="266" s="1"/>
  <c r="I174" i="266"/>
  <c r="AA161" i="266"/>
  <c r="O161" i="266"/>
  <c r="M161" i="266"/>
  <c r="AB161" i="266" s="1"/>
  <c r="K161" i="266"/>
  <c r="G161" i="266"/>
  <c r="O160" i="266"/>
  <c r="N160" i="266"/>
  <c r="Q160" i="266" s="1"/>
  <c r="M160" i="266"/>
  <c r="K160" i="266"/>
  <c r="G160" i="266"/>
  <c r="O159" i="266"/>
  <c r="M159" i="266"/>
  <c r="K159" i="266"/>
  <c r="G159" i="266"/>
  <c r="AB158" i="266"/>
  <c r="O158" i="266"/>
  <c r="N158" i="266"/>
  <c r="P158" i="266" s="1"/>
  <c r="M158" i="266"/>
  <c r="AA158" i="266" s="1"/>
  <c r="K158" i="266"/>
  <c r="G158" i="266"/>
  <c r="T157" i="266"/>
  <c r="S157" i="266"/>
  <c r="L157" i="266"/>
  <c r="J157" i="266"/>
  <c r="I157" i="266"/>
  <c r="O143" i="266"/>
  <c r="M143" i="266"/>
  <c r="K143" i="266"/>
  <c r="G143" i="266"/>
  <c r="AA142" i="266"/>
  <c r="O142" i="266"/>
  <c r="M142" i="266"/>
  <c r="AB142" i="266" s="1"/>
  <c r="K142" i="266"/>
  <c r="G142" i="266"/>
  <c r="AB141" i="266"/>
  <c r="AA141" i="266"/>
  <c r="Q141" i="266"/>
  <c r="O141" i="266"/>
  <c r="N141" i="266"/>
  <c r="P141" i="266" s="1"/>
  <c r="M141" i="266"/>
  <c r="K141" i="266"/>
  <c r="G141" i="266"/>
  <c r="T140" i="266"/>
  <c r="S140" i="266"/>
  <c r="L140" i="266"/>
  <c r="J140" i="266"/>
  <c r="I140" i="266"/>
  <c r="O127" i="266"/>
  <c r="M127" i="266"/>
  <c r="K127" i="266"/>
  <c r="G127" i="266"/>
  <c r="O126" i="266"/>
  <c r="M126" i="266"/>
  <c r="N126" i="266" s="1"/>
  <c r="K126" i="266"/>
  <c r="G126" i="266"/>
  <c r="O125" i="266"/>
  <c r="N125" i="266"/>
  <c r="Q125" i="266" s="1"/>
  <c r="M125" i="266"/>
  <c r="AB125" i="266" s="1"/>
  <c r="K125" i="266"/>
  <c r="G125" i="266"/>
  <c r="O124" i="266"/>
  <c r="N124" i="266"/>
  <c r="Q124" i="266" s="1"/>
  <c r="M124" i="266"/>
  <c r="AB124" i="266" s="1"/>
  <c r="K124" i="266"/>
  <c r="G124" i="266"/>
  <c r="T123" i="266"/>
  <c r="S123" i="266"/>
  <c r="L123" i="266"/>
  <c r="O123" i="266" s="1"/>
  <c r="J123" i="266"/>
  <c r="K123" i="266" s="1"/>
  <c r="I123" i="266"/>
  <c r="O110" i="266"/>
  <c r="M110" i="266"/>
  <c r="AB110" i="266" s="1"/>
  <c r="K110" i="266"/>
  <c r="G110" i="266"/>
  <c r="AA109" i="266"/>
  <c r="O109" i="266"/>
  <c r="M109" i="266"/>
  <c r="AB109" i="266" s="1"/>
  <c r="K109" i="266"/>
  <c r="G109" i="266"/>
  <c r="AB108" i="266"/>
  <c r="AA108" i="266"/>
  <c r="O108" i="266"/>
  <c r="M108" i="266"/>
  <c r="N108" i="266" s="1"/>
  <c r="K108" i="266"/>
  <c r="G108" i="266"/>
  <c r="O107" i="266"/>
  <c r="N107" i="266"/>
  <c r="P107" i="266" s="1"/>
  <c r="M107" i="266"/>
  <c r="AB107" i="266" s="1"/>
  <c r="K107" i="266"/>
  <c r="G107" i="266"/>
  <c r="T106" i="266"/>
  <c r="S106" i="266"/>
  <c r="L106" i="266"/>
  <c r="O106" i="266" s="1"/>
  <c r="J106" i="266"/>
  <c r="K106" i="266" s="1"/>
  <c r="I106" i="266"/>
  <c r="O93" i="266"/>
  <c r="M93" i="266"/>
  <c r="K93" i="266"/>
  <c r="G93" i="266"/>
  <c r="O92" i="266"/>
  <c r="M92" i="266"/>
  <c r="K92" i="266"/>
  <c r="G92" i="266"/>
  <c r="O91" i="266"/>
  <c r="M91" i="266"/>
  <c r="AB91" i="266" s="1"/>
  <c r="K91" i="266"/>
  <c r="G91" i="266"/>
  <c r="O90" i="266"/>
  <c r="M90" i="266"/>
  <c r="M106" i="266" s="1"/>
  <c r="K90" i="266"/>
  <c r="G90" i="266"/>
  <c r="T89" i="266"/>
  <c r="S89" i="266"/>
  <c r="L89" i="266"/>
  <c r="O89" i="266" s="1"/>
  <c r="J89" i="266"/>
  <c r="K89" i="266" s="1"/>
  <c r="I89" i="266"/>
  <c r="O75" i="266"/>
  <c r="M75" i="266"/>
  <c r="K75" i="266"/>
  <c r="G75" i="266"/>
  <c r="O74" i="266"/>
  <c r="M74" i="266"/>
  <c r="K74" i="266"/>
  <c r="G74" i="266"/>
  <c r="O73" i="266"/>
  <c r="N73" i="266"/>
  <c r="Q73" i="266" s="1"/>
  <c r="M73" i="266"/>
  <c r="K73" i="266"/>
  <c r="G73" i="266"/>
  <c r="T72" i="266"/>
  <c r="S72" i="266"/>
  <c r="L72" i="266"/>
  <c r="O72" i="266" s="1"/>
  <c r="J72" i="266"/>
  <c r="I72" i="266"/>
  <c r="AA58" i="266"/>
  <c r="O58" i="266"/>
  <c r="M58" i="266"/>
  <c r="AB58" i="266" s="1"/>
  <c r="K58" i="266"/>
  <c r="G58" i="266"/>
  <c r="O57" i="266"/>
  <c r="N57" i="266"/>
  <c r="M57" i="266"/>
  <c r="K57" i="266"/>
  <c r="G57" i="266"/>
  <c r="AB56" i="266"/>
  <c r="O56" i="266"/>
  <c r="M56" i="266"/>
  <c r="AA56" i="266" s="1"/>
  <c r="K56" i="266"/>
  <c r="G56" i="266"/>
  <c r="T55" i="266"/>
  <c r="S55" i="266"/>
  <c r="L55" i="266"/>
  <c r="J55" i="266"/>
  <c r="K55" i="266" s="1"/>
  <c r="I55" i="266"/>
  <c r="AA41" i="266"/>
  <c r="O41" i="266"/>
  <c r="M41" i="266"/>
  <c r="N41" i="266" s="1"/>
  <c r="K41" i="266"/>
  <c r="G41" i="266"/>
  <c r="O40" i="266"/>
  <c r="M40" i="266"/>
  <c r="AB40" i="266" s="1"/>
  <c r="K40" i="266"/>
  <c r="G40" i="266"/>
  <c r="O39" i="266"/>
  <c r="N39" i="266"/>
  <c r="Q39" i="266" s="1"/>
  <c r="M39" i="266"/>
  <c r="K39" i="266"/>
  <c r="G39" i="266"/>
  <c r="T38" i="266"/>
  <c r="S38" i="266"/>
  <c r="L38" i="266"/>
  <c r="J38" i="266"/>
  <c r="I38" i="266"/>
  <c r="O23" i="266"/>
  <c r="M23" i="266"/>
  <c r="AB23" i="266" s="1"/>
  <c r="K23" i="266"/>
  <c r="G23" i="266"/>
  <c r="O22" i="266"/>
  <c r="M22" i="266"/>
  <c r="K22" i="266"/>
  <c r="G22" i="266"/>
  <c r="T21" i="266"/>
  <c r="S21" i="266"/>
  <c r="L21" i="266"/>
  <c r="O21" i="266" s="1"/>
  <c r="J21" i="266"/>
  <c r="I21" i="266"/>
  <c r="O8" i="266"/>
  <c r="M8" i="266"/>
  <c r="AB8" i="266" s="1"/>
  <c r="K8" i="266"/>
  <c r="G8" i="266"/>
  <c r="O7" i="266"/>
  <c r="M7" i="266"/>
  <c r="K7" i="266"/>
  <c r="G7" i="266"/>
  <c r="AA6" i="266"/>
  <c r="O6" i="266"/>
  <c r="M6" i="266"/>
  <c r="AB6" i="266" s="1"/>
  <c r="K6" i="266"/>
  <c r="G6" i="266"/>
  <c r="O5" i="266"/>
  <c r="N5" i="266"/>
  <c r="Q5" i="266" s="1"/>
  <c r="M5" i="266"/>
  <c r="AB5" i="266" s="1"/>
  <c r="K5" i="266"/>
  <c r="G5" i="266"/>
  <c r="H2" i="266"/>
  <c r="D1" i="266"/>
  <c r="X34" i="265"/>
  <c r="W34" i="265"/>
  <c r="V34" i="265"/>
  <c r="T34" i="265"/>
  <c r="P34" i="265"/>
  <c r="O34" i="265"/>
  <c r="N34" i="265"/>
  <c r="M34" i="265"/>
  <c r="K34" i="265"/>
  <c r="H34" i="265"/>
  <c r="G34" i="265"/>
  <c r="O16" i="265"/>
  <c r="N16" i="265"/>
  <c r="I16" i="265"/>
  <c r="H16" i="265"/>
  <c r="G16" i="265"/>
  <c r="F16" i="265"/>
  <c r="E16" i="265"/>
  <c r="G8" i="265" s="1"/>
  <c r="I8" i="265"/>
  <c r="F8" i="265"/>
  <c r="M7" i="265"/>
  <c r="K7" i="265"/>
  <c r="I7" i="265"/>
  <c r="G7" i="265"/>
  <c r="F7" i="265"/>
  <c r="E7" i="265"/>
  <c r="M6" i="265"/>
  <c r="K6" i="265"/>
  <c r="I6" i="265"/>
  <c r="G6" i="265"/>
  <c r="F6" i="265"/>
  <c r="E6" i="265"/>
  <c r="AD123" i="264"/>
  <c r="AC123" i="264"/>
  <c r="Z123" i="264"/>
  <c r="Y123" i="264"/>
  <c r="T123" i="264"/>
  <c r="S123" i="264"/>
  <c r="L123" i="264"/>
  <c r="O123" i="264" s="1"/>
  <c r="J123" i="264"/>
  <c r="I123" i="264"/>
  <c r="O110" i="264"/>
  <c r="M110" i="264"/>
  <c r="AF110" i="264" s="1"/>
  <c r="K110" i="264"/>
  <c r="G110" i="264"/>
  <c r="O109" i="264"/>
  <c r="M109" i="264"/>
  <c r="AF109" i="264" s="1"/>
  <c r="K109" i="264"/>
  <c r="G109" i="264"/>
  <c r="O108" i="264"/>
  <c r="M108" i="264"/>
  <c r="N108" i="264" s="1"/>
  <c r="Q108" i="264" s="1"/>
  <c r="K108" i="264"/>
  <c r="G108" i="264"/>
  <c r="AF107" i="264"/>
  <c r="AE107" i="264"/>
  <c r="O107" i="264"/>
  <c r="M107" i="264"/>
  <c r="K107" i="264"/>
  <c r="G107" i="264"/>
  <c r="AD106" i="264"/>
  <c r="AC106" i="264"/>
  <c r="Z106" i="264"/>
  <c r="Y106" i="264"/>
  <c r="T106" i="264"/>
  <c r="S106" i="264"/>
  <c r="L106" i="264"/>
  <c r="J106" i="264"/>
  <c r="I106" i="264"/>
  <c r="O92" i="264"/>
  <c r="M92" i="264"/>
  <c r="AF92" i="264" s="1"/>
  <c r="K92" i="264"/>
  <c r="G92" i="264"/>
  <c r="O91" i="264"/>
  <c r="M91" i="264"/>
  <c r="K91" i="264"/>
  <c r="G91" i="264"/>
  <c r="O90" i="264"/>
  <c r="M90" i="264"/>
  <c r="K90" i="264"/>
  <c r="G90" i="264"/>
  <c r="AD89" i="264"/>
  <c r="AC89" i="264"/>
  <c r="Z89" i="264"/>
  <c r="Y89" i="264"/>
  <c r="T89" i="264"/>
  <c r="S89" i="264"/>
  <c r="L89" i="264"/>
  <c r="J89" i="264"/>
  <c r="I89" i="264"/>
  <c r="O73" i="264"/>
  <c r="M73" i="264"/>
  <c r="AE73" i="264" s="1"/>
  <c r="K73" i="264"/>
  <c r="G73" i="264"/>
  <c r="AD72" i="264"/>
  <c r="AC72" i="264"/>
  <c r="Z72" i="264"/>
  <c r="Y72" i="264"/>
  <c r="T72" i="264"/>
  <c r="S72" i="264"/>
  <c r="L72" i="264"/>
  <c r="J72" i="264"/>
  <c r="I72" i="264"/>
  <c r="O60" i="264"/>
  <c r="M60" i="264"/>
  <c r="AF60" i="264" s="1"/>
  <c r="K60" i="264"/>
  <c r="G60" i="264"/>
  <c r="O59" i="264"/>
  <c r="M59" i="264"/>
  <c r="K59" i="264"/>
  <c r="G59" i="264"/>
  <c r="O58" i="264"/>
  <c r="M58" i="264"/>
  <c r="K58" i="264"/>
  <c r="G58" i="264"/>
  <c r="O57" i="264"/>
  <c r="M57" i="264"/>
  <c r="AF57" i="264" s="1"/>
  <c r="K57" i="264"/>
  <c r="G57" i="264"/>
  <c r="O56" i="264"/>
  <c r="M56" i="264"/>
  <c r="AF56" i="264" s="1"/>
  <c r="K56" i="264"/>
  <c r="G56" i="264"/>
  <c r="AD55" i="264"/>
  <c r="AC55" i="264"/>
  <c r="Z55" i="264"/>
  <c r="Y55" i="264"/>
  <c r="T55" i="264"/>
  <c r="S55" i="264"/>
  <c r="L55" i="264"/>
  <c r="O55" i="264" s="1"/>
  <c r="J55" i="264"/>
  <c r="I55" i="264"/>
  <c r="O42" i="264"/>
  <c r="M42" i="264"/>
  <c r="AE42" i="264" s="1"/>
  <c r="K42" i="264"/>
  <c r="G42" i="264"/>
  <c r="O41" i="264"/>
  <c r="M41" i="264"/>
  <c r="K41" i="264"/>
  <c r="G41" i="264"/>
  <c r="O40" i="264"/>
  <c r="M40" i="264"/>
  <c r="AF40" i="264" s="1"/>
  <c r="K40" i="264"/>
  <c r="G40" i="264"/>
  <c r="O39" i="264"/>
  <c r="M39" i="264"/>
  <c r="K39" i="264"/>
  <c r="G39" i="264"/>
  <c r="AD38" i="264"/>
  <c r="AC38" i="264"/>
  <c r="Z38" i="264"/>
  <c r="Y38" i="264"/>
  <c r="T38" i="264"/>
  <c r="S38" i="264"/>
  <c r="L38" i="264"/>
  <c r="J38" i="264"/>
  <c r="I38" i="264"/>
  <c r="O24" i="264"/>
  <c r="N24" i="264"/>
  <c r="Q24" i="264" s="1"/>
  <c r="M24" i="264"/>
  <c r="AF24" i="264" s="1"/>
  <c r="K24" i="264"/>
  <c r="G24" i="264"/>
  <c r="AF23" i="264"/>
  <c r="O23" i="264"/>
  <c r="M23" i="264"/>
  <c r="K23" i="264"/>
  <c r="G23" i="264"/>
  <c r="AE22" i="264"/>
  <c r="O22" i="264"/>
  <c r="N22" i="264"/>
  <c r="M22" i="264"/>
  <c r="K22" i="264"/>
  <c r="G22" i="264"/>
  <c r="AD21" i="264"/>
  <c r="AC21" i="264"/>
  <c r="Z21" i="264"/>
  <c r="Y21" i="264"/>
  <c r="T21" i="264"/>
  <c r="S21" i="264"/>
  <c r="L21" i="264"/>
  <c r="J21" i="264"/>
  <c r="I21" i="264"/>
  <c r="K21" i="264" s="1"/>
  <c r="O7" i="264"/>
  <c r="M7" i="264"/>
  <c r="N7" i="264" s="1"/>
  <c r="K7" i="264"/>
  <c r="G7" i="264"/>
  <c r="AF6" i="264"/>
  <c r="O6" i="264"/>
  <c r="M6" i="264"/>
  <c r="N6" i="264" s="1"/>
  <c r="K6" i="264"/>
  <c r="G6" i="264"/>
  <c r="AF5" i="264"/>
  <c r="O5" i="264"/>
  <c r="M5" i="264"/>
  <c r="N5" i="264" s="1"/>
  <c r="K5" i="264"/>
  <c r="G5" i="264"/>
  <c r="H2" i="264"/>
  <c r="D1" i="264"/>
  <c r="T191" i="263"/>
  <c r="S191" i="263"/>
  <c r="L191" i="263"/>
  <c r="J191" i="263"/>
  <c r="K191" i="263" s="1"/>
  <c r="I191" i="263"/>
  <c r="AA180" i="263"/>
  <c r="O180" i="263"/>
  <c r="M180" i="263"/>
  <c r="K180" i="263"/>
  <c r="G180" i="263"/>
  <c r="O179" i="263"/>
  <c r="M179" i="263"/>
  <c r="AB179" i="263" s="1"/>
  <c r="K179" i="263"/>
  <c r="G179" i="263"/>
  <c r="O178" i="263"/>
  <c r="M178" i="263"/>
  <c r="AA178" i="263" s="1"/>
  <c r="K178" i="263"/>
  <c r="G178" i="263"/>
  <c r="O177" i="263"/>
  <c r="M177" i="263"/>
  <c r="AA177" i="263" s="1"/>
  <c r="K177" i="263"/>
  <c r="G177" i="263"/>
  <c r="O176" i="263"/>
  <c r="M176" i="263"/>
  <c r="AB176" i="263" s="1"/>
  <c r="K176" i="263"/>
  <c r="G176" i="263"/>
  <c r="O175" i="263"/>
  <c r="M175" i="263"/>
  <c r="AB175" i="263" s="1"/>
  <c r="K175" i="263"/>
  <c r="G175" i="263"/>
  <c r="T174" i="263"/>
  <c r="S174" i="263"/>
  <c r="L174" i="263"/>
  <c r="O174" i="263" s="1"/>
  <c r="J174" i="263"/>
  <c r="I174" i="263"/>
  <c r="O161" i="263"/>
  <c r="M161" i="263"/>
  <c r="AB161" i="263" s="1"/>
  <c r="K161" i="263"/>
  <c r="G161" i="263"/>
  <c r="O160" i="263"/>
  <c r="M160" i="263"/>
  <c r="K160" i="263"/>
  <c r="G160" i="263"/>
  <c r="O159" i="263"/>
  <c r="M159" i="263"/>
  <c r="AA159" i="263" s="1"/>
  <c r="K159" i="263"/>
  <c r="G159" i="263"/>
  <c r="O158" i="263"/>
  <c r="M158" i="263"/>
  <c r="AB158" i="263" s="1"/>
  <c r="K158" i="263"/>
  <c r="G158" i="263"/>
  <c r="T157" i="263"/>
  <c r="S157" i="263"/>
  <c r="L157" i="263"/>
  <c r="J157" i="263"/>
  <c r="I157" i="263"/>
  <c r="O143" i="263"/>
  <c r="M143" i="263"/>
  <c r="N143" i="263" s="1"/>
  <c r="Q143" i="263" s="1"/>
  <c r="K143" i="263"/>
  <c r="G143" i="263"/>
  <c r="O142" i="263"/>
  <c r="M142" i="263"/>
  <c r="AB142" i="263" s="1"/>
  <c r="K142" i="263"/>
  <c r="G142" i="263"/>
  <c r="O141" i="263"/>
  <c r="N141" i="263"/>
  <c r="M141" i="263"/>
  <c r="K141" i="263"/>
  <c r="G141" i="263"/>
  <c r="T140" i="263"/>
  <c r="S140" i="263"/>
  <c r="L140" i="263"/>
  <c r="O140" i="263" s="1"/>
  <c r="J140" i="263"/>
  <c r="I140" i="263"/>
  <c r="O127" i="263"/>
  <c r="M127" i="263"/>
  <c r="K127" i="263"/>
  <c r="G127" i="263"/>
  <c r="O126" i="263"/>
  <c r="M126" i="263"/>
  <c r="AB126" i="263" s="1"/>
  <c r="K126" i="263"/>
  <c r="G126" i="263"/>
  <c r="O125" i="263"/>
  <c r="N125" i="263"/>
  <c r="M125" i="263"/>
  <c r="AB125" i="263" s="1"/>
  <c r="K125" i="263"/>
  <c r="G125" i="263"/>
  <c r="O124" i="263"/>
  <c r="M124" i="263"/>
  <c r="AB124" i="263" s="1"/>
  <c r="K124" i="263"/>
  <c r="G124" i="263"/>
  <c r="T123" i="263"/>
  <c r="S123" i="263"/>
  <c r="L123" i="263"/>
  <c r="O123" i="263" s="1"/>
  <c r="J123" i="263"/>
  <c r="I123" i="263"/>
  <c r="O110" i="263"/>
  <c r="M110" i="263"/>
  <c r="AB110" i="263" s="1"/>
  <c r="K110" i="263"/>
  <c r="G110" i="263"/>
  <c r="O109" i="263"/>
  <c r="M109" i="263"/>
  <c r="N109" i="263" s="1"/>
  <c r="K109" i="263"/>
  <c r="G109" i="263"/>
  <c r="O108" i="263"/>
  <c r="M108" i="263"/>
  <c r="K108" i="263"/>
  <c r="G108" i="263"/>
  <c r="O107" i="263"/>
  <c r="M107" i="263"/>
  <c r="AB107" i="263" s="1"/>
  <c r="K107" i="263"/>
  <c r="G107" i="263"/>
  <c r="T106" i="263"/>
  <c r="S106" i="263"/>
  <c r="L106" i="263"/>
  <c r="J106" i="263"/>
  <c r="I106" i="263"/>
  <c r="O93" i="263"/>
  <c r="M93" i="263"/>
  <c r="AB93" i="263" s="1"/>
  <c r="K93" i="263"/>
  <c r="G93" i="263"/>
  <c r="O92" i="263"/>
  <c r="M92" i="263"/>
  <c r="AB92" i="263" s="1"/>
  <c r="K92" i="263"/>
  <c r="G92" i="263"/>
  <c r="AB91" i="263"/>
  <c r="AA91" i="263"/>
  <c r="O91" i="263"/>
  <c r="M91" i="263"/>
  <c r="N91" i="263" s="1"/>
  <c r="K91" i="263"/>
  <c r="G91" i="263"/>
  <c r="O90" i="263"/>
  <c r="M90" i="263"/>
  <c r="K90" i="263"/>
  <c r="G90" i="263"/>
  <c r="T89" i="263"/>
  <c r="S89" i="263"/>
  <c r="L89" i="263"/>
  <c r="O89" i="263" s="1"/>
  <c r="J89" i="263"/>
  <c r="K89" i="263" s="1"/>
  <c r="I89" i="263"/>
  <c r="AB75" i="263"/>
  <c r="AA75" i="263"/>
  <c r="O75" i="263"/>
  <c r="M75" i="263"/>
  <c r="N75" i="263" s="1"/>
  <c r="K75" i="263"/>
  <c r="G75" i="263"/>
  <c r="O74" i="263"/>
  <c r="M74" i="263"/>
  <c r="AB74" i="263" s="1"/>
  <c r="K74" i="263"/>
  <c r="G74" i="263"/>
  <c r="O73" i="263"/>
  <c r="M73" i="263"/>
  <c r="K73" i="263"/>
  <c r="G73" i="263"/>
  <c r="T72" i="263"/>
  <c r="S72" i="263"/>
  <c r="L72" i="263"/>
  <c r="J72" i="263"/>
  <c r="I72" i="263"/>
  <c r="O58" i="263"/>
  <c r="M58" i="263"/>
  <c r="AB58" i="263" s="1"/>
  <c r="K58" i="263"/>
  <c r="G58" i="263"/>
  <c r="O57" i="263"/>
  <c r="M57" i="263"/>
  <c r="K57" i="263"/>
  <c r="G57" i="263"/>
  <c r="O56" i="263"/>
  <c r="M56" i="263"/>
  <c r="AA56" i="263" s="1"/>
  <c r="K56" i="263"/>
  <c r="G56" i="263"/>
  <c r="T55" i="263"/>
  <c r="S55" i="263"/>
  <c r="L55" i="263"/>
  <c r="J55" i="263"/>
  <c r="I55" i="263"/>
  <c r="O41" i="263"/>
  <c r="N41" i="263"/>
  <c r="Q41" i="263" s="1"/>
  <c r="M41" i="263"/>
  <c r="AA41" i="263" s="1"/>
  <c r="K41" i="263"/>
  <c r="G41" i="263"/>
  <c r="AA40" i="263"/>
  <c r="O40" i="263"/>
  <c r="N40" i="263"/>
  <c r="Q40" i="263" s="1"/>
  <c r="M40" i="263"/>
  <c r="AB40" i="263" s="1"/>
  <c r="K40" i="263"/>
  <c r="G40" i="263"/>
  <c r="O39" i="263"/>
  <c r="M39" i="263"/>
  <c r="K39" i="263"/>
  <c r="G39" i="263"/>
  <c r="T38" i="263"/>
  <c r="S38" i="263"/>
  <c r="L38" i="263"/>
  <c r="J38" i="263"/>
  <c r="K38" i="263" s="1"/>
  <c r="I38" i="263"/>
  <c r="O23" i="263"/>
  <c r="M23" i="263"/>
  <c r="AB23" i="263" s="1"/>
  <c r="K23" i="263"/>
  <c r="G23" i="263"/>
  <c r="AB22" i="263"/>
  <c r="AA22" i="263"/>
  <c r="O22" i="263"/>
  <c r="N22" i="263"/>
  <c r="P22" i="263" s="1"/>
  <c r="M22" i="263"/>
  <c r="K22" i="263"/>
  <c r="G22" i="263"/>
  <c r="T21" i="263"/>
  <c r="S21" i="263"/>
  <c r="L21" i="263"/>
  <c r="J21" i="263"/>
  <c r="I21" i="263"/>
  <c r="K21" i="263" s="1"/>
  <c r="O8" i="263"/>
  <c r="M8" i="263"/>
  <c r="N8" i="263" s="1"/>
  <c r="K8" i="263"/>
  <c r="G8" i="263"/>
  <c r="O7" i="263"/>
  <c r="M7" i="263"/>
  <c r="AB7" i="263" s="1"/>
  <c r="K7" i="263"/>
  <c r="G7" i="263"/>
  <c r="AA6" i="263"/>
  <c r="O6" i="263"/>
  <c r="M6" i="263"/>
  <c r="AB6" i="263" s="1"/>
  <c r="K6" i="263"/>
  <c r="G6" i="263"/>
  <c r="O5" i="263"/>
  <c r="M5" i="263"/>
  <c r="AB5" i="263" s="1"/>
  <c r="K5" i="263"/>
  <c r="G5" i="263"/>
  <c r="H2" i="263"/>
  <c r="D1" i="263"/>
  <c r="X34" i="262"/>
  <c r="W34" i="262"/>
  <c r="V34" i="262"/>
  <c r="T34" i="262"/>
  <c r="P34" i="262"/>
  <c r="O34" i="262"/>
  <c r="N34" i="262"/>
  <c r="M34" i="262"/>
  <c r="K34" i="262"/>
  <c r="H34" i="262"/>
  <c r="G34" i="262"/>
  <c r="O16" i="262"/>
  <c r="N16" i="262"/>
  <c r="I16" i="262"/>
  <c r="H16" i="262"/>
  <c r="G16" i="262"/>
  <c r="F16" i="262"/>
  <c r="E16" i="262"/>
  <c r="I8" i="262"/>
  <c r="F8" i="262"/>
  <c r="M7" i="262"/>
  <c r="K7" i="262"/>
  <c r="I7" i="262"/>
  <c r="G7" i="262"/>
  <c r="F7" i="262"/>
  <c r="E7" i="262"/>
  <c r="M6" i="262"/>
  <c r="K6" i="262"/>
  <c r="I6" i="262"/>
  <c r="G6" i="262"/>
  <c r="F6" i="262"/>
  <c r="E6" i="262"/>
  <c r="AD123" i="261"/>
  <c r="AC123" i="261"/>
  <c r="Z123" i="261"/>
  <c r="Y123" i="261"/>
  <c r="T123" i="261"/>
  <c r="S123" i="261"/>
  <c r="L123" i="261"/>
  <c r="J123" i="261"/>
  <c r="I123" i="261"/>
  <c r="O110" i="261"/>
  <c r="M110" i="261"/>
  <c r="AF110" i="261" s="1"/>
  <c r="K110" i="261"/>
  <c r="G110" i="261"/>
  <c r="O109" i="261"/>
  <c r="N109" i="261"/>
  <c r="M109" i="261"/>
  <c r="AF109" i="261" s="1"/>
  <c r="K109" i="261"/>
  <c r="G109" i="261"/>
  <c r="O108" i="261"/>
  <c r="M108" i="261"/>
  <c r="AE108" i="261" s="1"/>
  <c r="K108" i="261"/>
  <c r="G108" i="261"/>
  <c r="AE107" i="261"/>
  <c r="O107" i="261"/>
  <c r="M107" i="261"/>
  <c r="K107" i="261"/>
  <c r="G107" i="261"/>
  <c r="AD106" i="261"/>
  <c r="AC106" i="261"/>
  <c r="Z106" i="261"/>
  <c r="Y106" i="261"/>
  <c r="T106" i="261"/>
  <c r="S106" i="261"/>
  <c r="L106" i="261"/>
  <c r="O106" i="261" s="1"/>
  <c r="J106" i="261"/>
  <c r="I106" i="261"/>
  <c r="O92" i="261"/>
  <c r="M92" i="261"/>
  <c r="AF92" i="261" s="1"/>
  <c r="K92" i="261"/>
  <c r="G92" i="261"/>
  <c r="O91" i="261"/>
  <c r="M91" i="261"/>
  <c r="N91" i="261" s="1"/>
  <c r="K91" i="261"/>
  <c r="G91" i="261"/>
  <c r="O90" i="261"/>
  <c r="M90" i="261"/>
  <c r="K90" i="261"/>
  <c r="G90" i="261"/>
  <c r="AD89" i="261"/>
  <c r="AC89" i="261"/>
  <c r="Z89" i="261"/>
  <c r="Y89" i="261"/>
  <c r="T89" i="261"/>
  <c r="S89" i="261"/>
  <c r="L89" i="261"/>
  <c r="J89" i="261"/>
  <c r="I89" i="261"/>
  <c r="O73" i="261"/>
  <c r="M73" i="261"/>
  <c r="AE73" i="261" s="1"/>
  <c r="K73" i="261"/>
  <c r="G73" i="261"/>
  <c r="AD72" i="261"/>
  <c r="AC72" i="261"/>
  <c r="Z72" i="261"/>
  <c r="Y72" i="261"/>
  <c r="T72" i="261"/>
  <c r="S72" i="261"/>
  <c r="L72" i="261"/>
  <c r="O72" i="261" s="1"/>
  <c r="J72" i="261"/>
  <c r="I72" i="261"/>
  <c r="O60" i="261"/>
  <c r="M60" i="261"/>
  <c r="AF60" i="261" s="1"/>
  <c r="K60" i="261"/>
  <c r="G60" i="261"/>
  <c r="AF59" i="261"/>
  <c r="O59" i="261"/>
  <c r="M59" i="261"/>
  <c r="N59" i="261" s="1"/>
  <c r="K59" i="261"/>
  <c r="G59" i="261"/>
  <c r="AF58" i="261"/>
  <c r="AE58" i="261"/>
  <c r="O58" i="261"/>
  <c r="N58" i="261"/>
  <c r="M58" i="261"/>
  <c r="K58" i="261"/>
  <c r="Q58" i="261" s="1"/>
  <c r="G58" i="261"/>
  <c r="O57" i="261"/>
  <c r="M57" i="261"/>
  <c r="AF57" i="261" s="1"/>
  <c r="K57" i="261"/>
  <c r="G57" i="261"/>
  <c r="O56" i="261"/>
  <c r="M56" i="261"/>
  <c r="AF56" i="261" s="1"/>
  <c r="K56" i="261"/>
  <c r="G56" i="261"/>
  <c r="AD55" i="261"/>
  <c r="AC55" i="261"/>
  <c r="Z55" i="261"/>
  <c r="Y55" i="261"/>
  <c r="T55" i="261"/>
  <c r="S55" i="261"/>
  <c r="L55" i="261"/>
  <c r="J55" i="261"/>
  <c r="I55" i="261"/>
  <c r="O42" i="261"/>
  <c r="M42" i="261"/>
  <c r="K42" i="261"/>
  <c r="G42" i="261"/>
  <c r="O41" i="261"/>
  <c r="M41" i="261"/>
  <c r="AF41" i="261" s="1"/>
  <c r="K41" i="261"/>
  <c r="G41" i="261"/>
  <c r="O40" i="261"/>
  <c r="M40" i="261"/>
  <c r="AF40" i="261" s="1"/>
  <c r="K40" i="261"/>
  <c r="G40" i="261"/>
  <c r="O39" i="261"/>
  <c r="M39" i="261"/>
  <c r="AF39" i="261" s="1"/>
  <c r="K39" i="261"/>
  <c r="G39" i="261"/>
  <c r="AD38" i="261"/>
  <c r="AC38" i="261"/>
  <c r="Z38" i="261"/>
  <c r="Y38" i="261"/>
  <c r="T38" i="261"/>
  <c r="S38" i="261"/>
  <c r="L38" i="261"/>
  <c r="J38" i="261"/>
  <c r="I38" i="261"/>
  <c r="O38" i="261" s="1"/>
  <c r="O24" i="261"/>
  <c r="M24" i="261"/>
  <c r="AF24" i="261" s="1"/>
  <c r="K24" i="261"/>
  <c r="G24" i="261"/>
  <c r="AE23" i="261"/>
  <c r="O23" i="261"/>
  <c r="M23" i="261"/>
  <c r="K23" i="261"/>
  <c r="G23" i="261"/>
  <c r="AE22" i="261"/>
  <c r="O22" i="261"/>
  <c r="N22" i="261"/>
  <c r="M22" i="261"/>
  <c r="K22" i="261"/>
  <c r="G22" i="261"/>
  <c r="AD21" i="261"/>
  <c r="AC21" i="261"/>
  <c r="Z21" i="261"/>
  <c r="Y21" i="261"/>
  <c r="T21" i="261"/>
  <c r="S21" i="261"/>
  <c r="L21" i="261"/>
  <c r="O21" i="261" s="1"/>
  <c r="J21" i="261"/>
  <c r="I21" i="261"/>
  <c r="O7" i="261"/>
  <c r="M7" i="261"/>
  <c r="N7" i="261" s="1"/>
  <c r="K7" i="261"/>
  <c r="G7" i="261"/>
  <c r="O6" i="261"/>
  <c r="M6" i="261"/>
  <c r="N6" i="261" s="1"/>
  <c r="K6" i="261"/>
  <c r="G6" i="261"/>
  <c r="O5" i="261"/>
  <c r="M5" i="261"/>
  <c r="K5" i="261"/>
  <c r="G5" i="261"/>
  <c r="H2" i="261"/>
  <c r="D1" i="261"/>
  <c r="T191" i="260"/>
  <c r="S191" i="260"/>
  <c r="L191" i="260"/>
  <c r="J191" i="260"/>
  <c r="I191" i="260"/>
  <c r="O180" i="260"/>
  <c r="M180" i="260"/>
  <c r="K180" i="260"/>
  <c r="G180" i="260"/>
  <c r="O179" i="260"/>
  <c r="M179" i="260"/>
  <c r="AB179" i="260" s="1"/>
  <c r="K179" i="260"/>
  <c r="G179" i="260"/>
  <c r="O178" i="260"/>
  <c r="M178" i="260"/>
  <c r="K178" i="260"/>
  <c r="G178" i="260"/>
  <c r="AB177" i="260"/>
  <c r="AA177" i="260"/>
  <c r="O177" i="260"/>
  <c r="N177" i="260"/>
  <c r="M177" i="260"/>
  <c r="K177" i="260"/>
  <c r="G177" i="260"/>
  <c r="O176" i="260"/>
  <c r="M176" i="260"/>
  <c r="K176" i="260"/>
  <c r="G176" i="260"/>
  <c r="O175" i="260"/>
  <c r="M175" i="260"/>
  <c r="AB175" i="260" s="1"/>
  <c r="K175" i="260"/>
  <c r="G175" i="260"/>
  <c r="T174" i="260"/>
  <c r="S174" i="260"/>
  <c r="L174" i="260"/>
  <c r="J174" i="260"/>
  <c r="I174" i="260"/>
  <c r="AA161" i="260"/>
  <c r="O161" i="260"/>
  <c r="M161" i="260"/>
  <c r="AB161" i="260" s="1"/>
  <c r="K161" i="260"/>
  <c r="G161" i="260"/>
  <c r="O160" i="260"/>
  <c r="M160" i="260"/>
  <c r="AA160" i="260" s="1"/>
  <c r="K160" i="260"/>
  <c r="G160" i="260"/>
  <c r="O159" i="260"/>
  <c r="M159" i="260"/>
  <c r="K159" i="260"/>
  <c r="G159" i="260"/>
  <c r="O158" i="260"/>
  <c r="N158" i="260"/>
  <c r="M158" i="260"/>
  <c r="AB158" i="260" s="1"/>
  <c r="K158" i="260"/>
  <c r="G158" i="260"/>
  <c r="T157" i="260"/>
  <c r="S157" i="260"/>
  <c r="L157" i="260"/>
  <c r="J157" i="260"/>
  <c r="I157" i="260"/>
  <c r="O143" i="260"/>
  <c r="M143" i="260"/>
  <c r="AB143" i="260" s="1"/>
  <c r="K143" i="260"/>
  <c r="G143" i="260"/>
  <c r="O142" i="260"/>
  <c r="M142" i="260"/>
  <c r="AB142" i="260" s="1"/>
  <c r="K142" i="260"/>
  <c r="G142" i="260"/>
  <c r="AB141" i="260"/>
  <c r="O141" i="260"/>
  <c r="M141" i="260"/>
  <c r="AA141" i="260" s="1"/>
  <c r="K141" i="260"/>
  <c r="G141" i="260"/>
  <c r="T140" i="260"/>
  <c r="S140" i="260"/>
  <c r="L140" i="260"/>
  <c r="O140" i="260" s="1"/>
  <c r="J140" i="260"/>
  <c r="K140" i="260" s="1"/>
  <c r="I140" i="260"/>
  <c r="AA127" i="260"/>
  <c r="O127" i="260"/>
  <c r="M127" i="260"/>
  <c r="AB127" i="260" s="1"/>
  <c r="K127" i="260"/>
  <c r="G127" i="260"/>
  <c r="O126" i="260"/>
  <c r="M126" i="260"/>
  <c r="K126" i="260"/>
  <c r="G126" i="260"/>
  <c r="O125" i="260"/>
  <c r="M125" i="260"/>
  <c r="AA125" i="260" s="1"/>
  <c r="K125" i="260"/>
  <c r="G125" i="260"/>
  <c r="AB124" i="260"/>
  <c r="O124" i="260"/>
  <c r="M124" i="260"/>
  <c r="AA124" i="260" s="1"/>
  <c r="K124" i="260"/>
  <c r="G124" i="260"/>
  <c r="T123" i="260"/>
  <c r="S123" i="260"/>
  <c r="L123" i="260"/>
  <c r="J123" i="260"/>
  <c r="I123" i="260"/>
  <c r="O110" i="260"/>
  <c r="M110" i="260"/>
  <c r="K110" i="260"/>
  <c r="G110" i="260"/>
  <c r="O109" i="260"/>
  <c r="M109" i="260"/>
  <c r="AB109" i="260" s="1"/>
  <c r="K109" i="260"/>
  <c r="G109" i="260"/>
  <c r="O108" i="260"/>
  <c r="M108" i="260"/>
  <c r="AB108" i="260" s="1"/>
  <c r="K108" i="260"/>
  <c r="G108" i="260"/>
  <c r="O107" i="260"/>
  <c r="M107" i="260"/>
  <c r="K107" i="260"/>
  <c r="G107" i="260"/>
  <c r="T106" i="260"/>
  <c r="S106" i="260"/>
  <c r="L106" i="260"/>
  <c r="J106" i="260"/>
  <c r="I106" i="260"/>
  <c r="AA93" i="260"/>
  <c r="O93" i="260"/>
  <c r="M93" i="260"/>
  <c r="AB93" i="260" s="1"/>
  <c r="K93" i="260"/>
  <c r="G93" i="260"/>
  <c r="O92" i="260"/>
  <c r="M92" i="260"/>
  <c r="K92" i="260"/>
  <c r="G92" i="260"/>
  <c r="O91" i="260"/>
  <c r="M91" i="260"/>
  <c r="K91" i="260"/>
  <c r="G91" i="260"/>
  <c r="O90" i="260"/>
  <c r="M90" i="260"/>
  <c r="AB90" i="260" s="1"/>
  <c r="K90" i="260"/>
  <c r="G90" i="260"/>
  <c r="T89" i="260"/>
  <c r="S89" i="260"/>
  <c r="L89" i="260"/>
  <c r="O89" i="260" s="1"/>
  <c r="J89" i="260"/>
  <c r="K89" i="260" s="1"/>
  <c r="I89" i="260"/>
  <c r="O75" i="260"/>
  <c r="M75" i="260"/>
  <c r="N75" i="260" s="1"/>
  <c r="K75" i="260"/>
  <c r="G75" i="260"/>
  <c r="O74" i="260"/>
  <c r="M74" i="260"/>
  <c r="K74" i="260"/>
  <c r="G74" i="260"/>
  <c r="O73" i="260"/>
  <c r="N73" i="260"/>
  <c r="M73" i="260"/>
  <c r="K73" i="260"/>
  <c r="G73" i="260"/>
  <c r="T72" i="260"/>
  <c r="S72" i="260"/>
  <c r="L72" i="260"/>
  <c r="J72" i="260"/>
  <c r="I72" i="260"/>
  <c r="O58" i="260"/>
  <c r="M58" i="260"/>
  <c r="K58" i="260"/>
  <c r="G58" i="260"/>
  <c r="O57" i="260"/>
  <c r="N57" i="260"/>
  <c r="P57" i="260" s="1"/>
  <c r="M57" i="260"/>
  <c r="K57" i="260"/>
  <c r="G57" i="260"/>
  <c r="O56" i="260"/>
  <c r="M56" i="260"/>
  <c r="N56" i="260" s="1"/>
  <c r="K56" i="260"/>
  <c r="G56" i="260"/>
  <c r="T55" i="260"/>
  <c r="S55" i="260"/>
  <c r="L55" i="260"/>
  <c r="J55" i="260"/>
  <c r="K55" i="260" s="1"/>
  <c r="I55" i="260"/>
  <c r="AA41" i="260"/>
  <c r="O41" i="260"/>
  <c r="N41" i="260"/>
  <c r="Q41" i="260" s="1"/>
  <c r="M41" i="260"/>
  <c r="AB41" i="260" s="1"/>
  <c r="K41" i="260"/>
  <c r="G41" i="260"/>
  <c r="O40" i="260"/>
  <c r="M40" i="260"/>
  <c r="AB40" i="260" s="1"/>
  <c r="K40" i="260"/>
  <c r="G40" i="260"/>
  <c r="O39" i="260"/>
  <c r="M39" i="260"/>
  <c r="K39" i="260"/>
  <c r="G39" i="260"/>
  <c r="T38" i="260"/>
  <c r="S38" i="260"/>
  <c r="L38" i="260"/>
  <c r="J38" i="260"/>
  <c r="I38" i="260"/>
  <c r="O23" i="260"/>
  <c r="M23" i="260"/>
  <c r="AB23" i="260" s="1"/>
  <c r="K23" i="260"/>
  <c r="G23" i="260"/>
  <c r="O22" i="260"/>
  <c r="M22" i="260"/>
  <c r="K22" i="260"/>
  <c r="G22" i="260"/>
  <c r="T21" i="260"/>
  <c r="S21" i="260"/>
  <c r="L21" i="260"/>
  <c r="J21" i="260"/>
  <c r="I21" i="260"/>
  <c r="AA8" i="260"/>
  <c r="O8" i="260"/>
  <c r="M8" i="260"/>
  <c r="AB8" i="260" s="1"/>
  <c r="K8" i="260"/>
  <c r="G8" i="260"/>
  <c r="O7" i="260"/>
  <c r="M7" i="260"/>
  <c r="K7" i="260"/>
  <c r="G7" i="260"/>
  <c r="O6" i="260"/>
  <c r="M6" i="260"/>
  <c r="K6" i="260"/>
  <c r="G6" i="260"/>
  <c r="O5" i="260"/>
  <c r="M5" i="260"/>
  <c r="AB5" i="260" s="1"/>
  <c r="K5" i="260"/>
  <c r="G5" i="260"/>
  <c r="H2" i="260"/>
  <c r="D1" i="260"/>
  <c r="F3" i="259" s="1"/>
  <c r="X34" i="259"/>
  <c r="W34" i="259"/>
  <c r="V34" i="259"/>
  <c r="T34" i="259"/>
  <c r="P34" i="259"/>
  <c r="O34" i="259"/>
  <c r="N34" i="259"/>
  <c r="M34" i="259"/>
  <c r="K34" i="259"/>
  <c r="H34" i="259"/>
  <c r="K8" i="259" s="1"/>
  <c r="G34" i="259"/>
  <c r="O16" i="259"/>
  <c r="N16" i="259"/>
  <c r="I16" i="259"/>
  <c r="H16" i="259"/>
  <c r="G16" i="259"/>
  <c r="F16" i="259"/>
  <c r="E16" i="259"/>
  <c r="F8" i="259"/>
  <c r="M7" i="259"/>
  <c r="K7" i="259"/>
  <c r="I7" i="259"/>
  <c r="G7" i="259"/>
  <c r="F7" i="259"/>
  <c r="E7" i="259"/>
  <c r="M6" i="259"/>
  <c r="K6" i="259"/>
  <c r="I6" i="259"/>
  <c r="G6" i="259"/>
  <c r="F6" i="259"/>
  <c r="E6" i="259"/>
  <c r="AD106" i="258"/>
  <c r="AC106" i="258"/>
  <c r="Z106" i="258"/>
  <c r="Y106" i="258"/>
  <c r="T106" i="258"/>
  <c r="S106" i="258"/>
  <c r="L106" i="258"/>
  <c r="J106" i="258"/>
  <c r="I106" i="258"/>
  <c r="O93" i="258"/>
  <c r="M93" i="258"/>
  <c r="AE93" i="258" s="1"/>
  <c r="K93" i="258"/>
  <c r="G93" i="258"/>
  <c r="O92" i="258"/>
  <c r="M92" i="258"/>
  <c r="AF92" i="258" s="1"/>
  <c r="K92" i="258"/>
  <c r="G92" i="258"/>
  <c r="AF91" i="258"/>
  <c r="AE91" i="258"/>
  <c r="O91" i="258"/>
  <c r="M91" i="258"/>
  <c r="N91" i="258" s="1"/>
  <c r="P91" i="258" s="1"/>
  <c r="K91" i="258"/>
  <c r="G91" i="258"/>
  <c r="AE90" i="258"/>
  <c r="O90" i="258"/>
  <c r="M90" i="258"/>
  <c r="N90" i="258" s="1"/>
  <c r="K90" i="258"/>
  <c r="G90" i="258"/>
  <c r="AD89" i="258"/>
  <c r="AC89" i="258"/>
  <c r="Z89" i="258"/>
  <c r="Y89" i="258"/>
  <c r="T89" i="258"/>
  <c r="S89" i="258"/>
  <c r="L89" i="258"/>
  <c r="J89" i="258"/>
  <c r="I89" i="258"/>
  <c r="AE75" i="258"/>
  <c r="O75" i="258"/>
  <c r="M75" i="258"/>
  <c r="AF75" i="258" s="1"/>
  <c r="K75" i="258"/>
  <c r="G75" i="258"/>
  <c r="AE74" i="258"/>
  <c r="O74" i="258"/>
  <c r="M74" i="258"/>
  <c r="N74" i="258" s="1"/>
  <c r="K74" i="258"/>
  <c r="G74" i="258"/>
  <c r="O73" i="258"/>
  <c r="M73" i="258"/>
  <c r="N73" i="258" s="1"/>
  <c r="K73" i="258"/>
  <c r="G73" i="258"/>
  <c r="AD72" i="258"/>
  <c r="AC72" i="258"/>
  <c r="Z72" i="258"/>
  <c r="Y72" i="258"/>
  <c r="T72" i="258"/>
  <c r="S72" i="258"/>
  <c r="L72" i="258"/>
  <c r="O72" i="258" s="1"/>
  <c r="J72" i="258"/>
  <c r="K72" i="258" s="1"/>
  <c r="I72" i="258"/>
  <c r="O56" i="258"/>
  <c r="M56" i="258"/>
  <c r="K56" i="258"/>
  <c r="G56" i="258"/>
  <c r="AD55" i="258"/>
  <c r="AC55" i="258"/>
  <c r="Z55" i="258"/>
  <c r="Y55" i="258"/>
  <c r="T55" i="258"/>
  <c r="S55" i="258"/>
  <c r="L55" i="258"/>
  <c r="J55" i="258"/>
  <c r="K55" i="258" s="1"/>
  <c r="I55" i="258"/>
  <c r="O42" i="258"/>
  <c r="M42" i="258"/>
  <c r="AF42" i="258" s="1"/>
  <c r="K42" i="258"/>
  <c r="G42" i="258"/>
  <c r="O41" i="258"/>
  <c r="M41" i="258"/>
  <c r="K41" i="258"/>
  <c r="G41" i="258"/>
  <c r="O40" i="258"/>
  <c r="M40" i="258"/>
  <c r="AE40" i="258" s="1"/>
  <c r="K40" i="258"/>
  <c r="G40" i="258"/>
  <c r="O39" i="258"/>
  <c r="M39" i="258"/>
  <c r="N39" i="258" s="1"/>
  <c r="K39" i="258"/>
  <c r="G39" i="258"/>
  <c r="AD38" i="258"/>
  <c r="AC38" i="258"/>
  <c r="Z38" i="258"/>
  <c r="Y38" i="258"/>
  <c r="T38" i="258"/>
  <c r="S38" i="258"/>
  <c r="L38" i="258"/>
  <c r="J38" i="258"/>
  <c r="I38" i="258"/>
  <c r="O28" i="258"/>
  <c r="M28" i="258"/>
  <c r="N28" i="258" s="1"/>
  <c r="K28" i="258"/>
  <c r="G28" i="258"/>
  <c r="O27" i="258"/>
  <c r="N27" i="258"/>
  <c r="M27" i="258"/>
  <c r="K27" i="258"/>
  <c r="G27" i="258"/>
  <c r="O26" i="258"/>
  <c r="M26" i="258"/>
  <c r="AF26" i="258" s="1"/>
  <c r="K26" i="258"/>
  <c r="G26" i="258"/>
  <c r="O25" i="258"/>
  <c r="M25" i="258"/>
  <c r="AF25" i="258" s="1"/>
  <c r="K25" i="258"/>
  <c r="G25" i="258"/>
  <c r="O24" i="258"/>
  <c r="M24" i="258"/>
  <c r="N24" i="258" s="1"/>
  <c r="K24" i="258"/>
  <c r="G24" i="258"/>
  <c r="O23" i="258"/>
  <c r="M23" i="258"/>
  <c r="K23" i="258"/>
  <c r="G23" i="258"/>
  <c r="O22" i="258"/>
  <c r="M22" i="258"/>
  <c r="K22" i="258"/>
  <c r="G22" i="258"/>
  <c r="AD21" i="258"/>
  <c r="AC21" i="258"/>
  <c r="Z21" i="258"/>
  <c r="Z2" i="258" s="1"/>
  <c r="P6" i="256" s="1"/>
  <c r="Y21" i="258"/>
  <c r="T21" i="258"/>
  <c r="S21" i="258"/>
  <c r="L21" i="258"/>
  <c r="J21" i="258"/>
  <c r="K21" i="258" s="1"/>
  <c r="I21" i="258"/>
  <c r="O8" i="258"/>
  <c r="M8" i="258"/>
  <c r="K8" i="258"/>
  <c r="G8" i="258"/>
  <c r="O7" i="258"/>
  <c r="M7" i="258"/>
  <c r="AF7" i="258" s="1"/>
  <c r="K7" i="258"/>
  <c r="G7" i="258"/>
  <c r="O6" i="258"/>
  <c r="M6" i="258"/>
  <c r="AF6" i="258" s="1"/>
  <c r="K6" i="258"/>
  <c r="G6" i="258"/>
  <c r="O5" i="258"/>
  <c r="M5" i="258"/>
  <c r="AE5" i="258" s="1"/>
  <c r="K5" i="258"/>
  <c r="G5" i="258"/>
  <c r="H2" i="258"/>
  <c r="D1" i="258"/>
  <c r="T191" i="257"/>
  <c r="S191" i="257"/>
  <c r="L191" i="257"/>
  <c r="O191" i="257" s="1"/>
  <c r="J191" i="257"/>
  <c r="I191" i="257"/>
  <c r="O179" i="257"/>
  <c r="M179" i="257"/>
  <c r="N179" i="257" s="1"/>
  <c r="K179" i="257"/>
  <c r="G179" i="257"/>
  <c r="O178" i="257"/>
  <c r="N178" i="257"/>
  <c r="M178" i="257"/>
  <c r="K178" i="257"/>
  <c r="G178" i="257"/>
  <c r="O177" i="257"/>
  <c r="N177" i="257"/>
  <c r="M177" i="257"/>
  <c r="AB177" i="257" s="1"/>
  <c r="K177" i="257"/>
  <c r="G177" i="257"/>
  <c r="O176" i="257"/>
  <c r="M176" i="257"/>
  <c r="K176" i="257"/>
  <c r="G176" i="257"/>
  <c r="O175" i="257"/>
  <c r="M175" i="257"/>
  <c r="K175" i="257"/>
  <c r="G175" i="257"/>
  <c r="T174" i="257"/>
  <c r="S174" i="257"/>
  <c r="L174" i="257"/>
  <c r="J174" i="257"/>
  <c r="K174" i="257" s="1"/>
  <c r="I174" i="257"/>
  <c r="O161" i="257"/>
  <c r="M161" i="257"/>
  <c r="N161" i="257" s="1"/>
  <c r="K161" i="257"/>
  <c r="G161" i="257"/>
  <c r="O160" i="257"/>
  <c r="M160" i="257"/>
  <c r="K160" i="257"/>
  <c r="G160" i="257"/>
  <c r="O159" i="257"/>
  <c r="M159" i="257"/>
  <c r="AB159" i="257" s="1"/>
  <c r="K159" i="257"/>
  <c r="G159" i="257"/>
  <c r="O158" i="257"/>
  <c r="M158" i="257"/>
  <c r="AB158" i="257" s="1"/>
  <c r="K158" i="257"/>
  <c r="G158" i="257"/>
  <c r="T157" i="257"/>
  <c r="S157" i="257"/>
  <c r="L157" i="257"/>
  <c r="J157" i="257"/>
  <c r="I157" i="257"/>
  <c r="O143" i="257"/>
  <c r="M143" i="257"/>
  <c r="K143" i="257"/>
  <c r="G143" i="257"/>
  <c r="O142" i="257"/>
  <c r="M142" i="257"/>
  <c r="N142" i="257" s="1"/>
  <c r="K142" i="257"/>
  <c r="G142" i="257"/>
  <c r="O141" i="257"/>
  <c r="M141" i="257"/>
  <c r="AA141" i="257" s="1"/>
  <c r="K141" i="257"/>
  <c r="G141" i="257"/>
  <c r="T140" i="257"/>
  <c r="S140" i="257"/>
  <c r="L140" i="257"/>
  <c r="J140" i="257"/>
  <c r="K140" i="257" s="1"/>
  <c r="I140" i="257"/>
  <c r="O127" i="257"/>
  <c r="M127" i="257"/>
  <c r="K127" i="257"/>
  <c r="G127" i="257"/>
  <c r="O126" i="257"/>
  <c r="M126" i="257"/>
  <c r="K126" i="257"/>
  <c r="G126" i="257"/>
  <c r="O125" i="257"/>
  <c r="M125" i="257"/>
  <c r="K125" i="257"/>
  <c r="G125" i="257"/>
  <c r="AB124" i="257"/>
  <c r="O124" i="257"/>
  <c r="M124" i="257"/>
  <c r="N124" i="257" s="1"/>
  <c r="Q124" i="257" s="1"/>
  <c r="K124" i="257"/>
  <c r="G124" i="257"/>
  <c r="T123" i="257"/>
  <c r="S123" i="257"/>
  <c r="L123" i="257"/>
  <c r="O123" i="257" s="1"/>
  <c r="J123" i="257"/>
  <c r="K123" i="257" s="1"/>
  <c r="I123" i="257"/>
  <c r="O110" i="257"/>
  <c r="M110" i="257"/>
  <c r="K110" i="257"/>
  <c r="G110" i="257"/>
  <c r="O109" i="257"/>
  <c r="M109" i="257"/>
  <c r="N109" i="257" s="1"/>
  <c r="K109" i="257"/>
  <c r="G109" i="257"/>
  <c r="O108" i="257"/>
  <c r="N108" i="257"/>
  <c r="Q108" i="257" s="1"/>
  <c r="M108" i="257"/>
  <c r="AB108" i="257" s="1"/>
  <c r="K108" i="257"/>
  <c r="G108" i="257"/>
  <c r="O107" i="257"/>
  <c r="M107" i="257"/>
  <c r="K107" i="257"/>
  <c r="G107" i="257"/>
  <c r="T106" i="257"/>
  <c r="S106" i="257"/>
  <c r="L106" i="257"/>
  <c r="J106" i="257"/>
  <c r="I106" i="257"/>
  <c r="O93" i="257"/>
  <c r="M93" i="257"/>
  <c r="N93" i="257" s="1"/>
  <c r="K93" i="257"/>
  <c r="G93" i="257"/>
  <c r="AA92" i="257"/>
  <c r="O92" i="257"/>
  <c r="N92" i="257"/>
  <c r="M92" i="257"/>
  <c r="AB92" i="257" s="1"/>
  <c r="K92" i="257"/>
  <c r="G92" i="257"/>
  <c r="AB91" i="257"/>
  <c r="AA91" i="257"/>
  <c r="O91" i="257"/>
  <c r="M91" i="257"/>
  <c r="N91" i="257" s="1"/>
  <c r="K91" i="257"/>
  <c r="G91" i="257"/>
  <c r="O90" i="257"/>
  <c r="M90" i="257"/>
  <c r="AB90" i="257" s="1"/>
  <c r="K90" i="257"/>
  <c r="G90" i="257"/>
  <c r="T89" i="257"/>
  <c r="S89" i="257"/>
  <c r="L89" i="257"/>
  <c r="J89" i="257"/>
  <c r="I89" i="257"/>
  <c r="AA75" i="257"/>
  <c r="O75" i="257"/>
  <c r="N75" i="257"/>
  <c r="M75" i="257"/>
  <c r="AB75" i="257" s="1"/>
  <c r="K75" i="257"/>
  <c r="G75" i="257"/>
  <c r="AA74" i="257"/>
  <c r="O74" i="257"/>
  <c r="M74" i="257"/>
  <c r="N74" i="257" s="1"/>
  <c r="K74" i="257"/>
  <c r="G74" i="257"/>
  <c r="AB73" i="257"/>
  <c r="AA73" i="257"/>
  <c r="O73" i="257"/>
  <c r="N73" i="257"/>
  <c r="M73" i="257"/>
  <c r="K73" i="257"/>
  <c r="G73" i="257"/>
  <c r="T72" i="257"/>
  <c r="S72" i="257"/>
  <c r="L72" i="257"/>
  <c r="J72" i="257"/>
  <c r="I72" i="257"/>
  <c r="O58" i="257"/>
  <c r="M58" i="257"/>
  <c r="K58" i="257"/>
  <c r="G58" i="257"/>
  <c r="O57" i="257"/>
  <c r="M57" i="257"/>
  <c r="K57" i="257"/>
  <c r="G57" i="257"/>
  <c r="O56" i="257"/>
  <c r="M56" i="257"/>
  <c r="K56" i="257"/>
  <c r="G56" i="257"/>
  <c r="T55" i="257"/>
  <c r="S55" i="257"/>
  <c r="L55" i="257"/>
  <c r="O55" i="257" s="1"/>
  <c r="J55" i="257"/>
  <c r="K55" i="257" s="1"/>
  <c r="I55" i="257"/>
  <c r="O41" i="257"/>
  <c r="M41" i="257"/>
  <c r="AA41" i="257" s="1"/>
  <c r="K41" i="257"/>
  <c r="G41" i="257"/>
  <c r="O40" i="257"/>
  <c r="N40" i="257"/>
  <c r="Q40" i="257" s="1"/>
  <c r="M40" i="257"/>
  <c r="AB40" i="257" s="1"/>
  <c r="K40" i="257"/>
  <c r="G40" i="257"/>
  <c r="O39" i="257"/>
  <c r="M39" i="257"/>
  <c r="K39" i="257"/>
  <c r="G39" i="257"/>
  <c r="T38" i="257"/>
  <c r="S38" i="257"/>
  <c r="L38" i="257"/>
  <c r="J38" i="257"/>
  <c r="I38" i="257"/>
  <c r="AA23" i="257"/>
  <c r="O23" i="257"/>
  <c r="N23" i="257"/>
  <c r="M23" i="257"/>
  <c r="AB23" i="257" s="1"/>
  <c r="K23" i="257"/>
  <c r="G23" i="257"/>
  <c r="AB22" i="257"/>
  <c r="O22" i="257"/>
  <c r="N22" i="257"/>
  <c r="Q22" i="257" s="1"/>
  <c r="M22" i="257"/>
  <c r="AA22" i="257" s="1"/>
  <c r="K22" i="257"/>
  <c r="G22" i="257"/>
  <c r="T21" i="257"/>
  <c r="S21" i="257"/>
  <c r="L21" i="257"/>
  <c r="O21" i="257" s="1"/>
  <c r="J21" i="257"/>
  <c r="K21" i="257" s="1"/>
  <c r="I21" i="257"/>
  <c r="O8" i="257"/>
  <c r="N8" i="257"/>
  <c r="M8" i="257"/>
  <c r="K8" i="257"/>
  <c r="G8" i="257"/>
  <c r="O7" i="257"/>
  <c r="M7" i="257"/>
  <c r="AB7" i="257" s="1"/>
  <c r="K7" i="257"/>
  <c r="G7" i="257"/>
  <c r="O6" i="257"/>
  <c r="M6" i="257"/>
  <c r="K6" i="257"/>
  <c r="G6" i="257"/>
  <c r="O5" i="257"/>
  <c r="M5" i="257"/>
  <c r="K5" i="257"/>
  <c r="G5" i="257"/>
  <c r="H2" i="257"/>
  <c r="D1" i="257"/>
  <c r="F3" i="256" s="1"/>
  <c r="X34" i="256"/>
  <c r="W34" i="256"/>
  <c r="V34" i="256"/>
  <c r="T34" i="256"/>
  <c r="P34" i="256"/>
  <c r="O34" i="256"/>
  <c r="N34" i="256"/>
  <c r="M34" i="256"/>
  <c r="K34" i="256"/>
  <c r="H34" i="256"/>
  <c r="G34" i="256"/>
  <c r="O16" i="256"/>
  <c r="M16" i="256"/>
  <c r="I16" i="256"/>
  <c r="H16" i="256"/>
  <c r="G16" i="256"/>
  <c r="E16" i="256"/>
  <c r="F8" i="256"/>
  <c r="M7" i="256"/>
  <c r="K7" i="256"/>
  <c r="I7" i="256"/>
  <c r="G7" i="256"/>
  <c r="F7" i="256"/>
  <c r="E7" i="256"/>
  <c r="M6" i="256"/>
  <c r="K6" i="256"/>
  <c r="I6" i="256"/>
  <c r="G6" i="256"/>
  <c r="F6" i="256"/>
  <c r="E6" i="256"/>
  <c r="AD106" i="255"/>
  <c r="AC106" i="255"/>
  <c r="Z106" i="255"/>
  <c r="Y106" i="255"/>
  <c r="T106" i="255"/>
  <c r="S106" i="255"/>
  <c r="L106" i="255"/>
  <c r="J106" i="255"/>
  <c r="K106" i="255" s="1"/>
  <c r="I106" i="255"/>
  <c r="O93" i="255"/>
  <c r="M93" i="255"/>
  <c r="K93" i="255"/>
  <c r="G93" i="255"/>
  <c r="O92" i="255"/>
  <c r="M92" i="255"/>
  <c r="K92" i="255"/>
  <c r="G92" i="255"/>
  <c r="AE91" i="255"/>
  <c r="O91" i="255"/>
  <c r="N91" i="255"/>
  <c r="M91" i="255"/>
  <c r="AF91" i="255" s="1"/>
  <c r="K91" i="255"/>
  <c r="G91" i="255"/>
  <c r="O90" i="255"/>
  <c r="M90" i="255"/>
  <c r="AE90" i="255" s="1"/>
  <c r="K90" i="255"/>
  <c r="G90" i="255"/>
  <c r="AD89" i="255"/>
  <c r="AC89" i="255"/>
  <c r="Z89" i="255"/>
  <c r="Y89" i="255"/>
  <c r="T89" i="255"/>
  <c r="S89" i="255"/>
  <c r="L89" i="255"/>
  <c r="J89" i="255"/>
  <c r="I89" i="255"/>
  <c r="O75" i="255"/>
  <c r="M75" i="255"/>
  <c r="AF75" i="255" s="1"/>
  <c r="K75" i="255"/>
  <c r="G75" i="255"/>
  <c r="O74" i="255"/>
  <c r="M74" i="255"/>
  <c r="K74" i="255"/>
  <c r="G74" i="255"/>
  <c r="O73" i="255"/>
  <c r="M73" i="255"/>
  <c r="N73" i="255" s="1"/>
  <c r="K73" i="255"/>
  <c r="G73" i="255"/>
  <c r="AD72" i="255"/>
  <c r="AC72" i="255"/>
  <c r="Z72" i="255"/>
  <c r="Y72" i="255"/>
  <c r="T72" i="255"/>
  <c r="S72" i="255"/>
  <c r="L72" i="255"/>
  <c r="J72" i="255"/>
  <c r="I72" i="255"/>
  <c r="O56" i="255"/>
  <c r="M56" i="255"/>
  <c r="AE56" i="255" s="1"/>
  <c r="K56" i="255"/>
  <c r="G56" i="255"/>
  <c r="AD55" i="255"/>
  <c r="AC55" i="255"/>
  <c r="Z55" i="255"/>
  <c r="Y55" i="255"/>
  <c r="T55" i="255"/>
  <c r="S55" i="255"/>
  <c r="L55" i="255"/>
  <c r="J55" i="255"/>
  <c r="K55" i="255" s="1"/>
  <c r="I55" i="255"/>
  <c r="O42" i="255"/>
  <c r="M42" i="255"/>
  <c r="K42" i="255"/>
  <c r="G42" i="255"/>
  <c r="AF41" i="255"/>
  <c r="AE41" i="255"/>
  <c r="O41" i="255"/>
  <c r="M41" i="255"/>
  <c r="N41" i="255" s="1"/>
  <c r="K41" i="255"/>
  <c r="G41" i="255"/>
  <c r="O40" i="255"/>
  <c r="M40" i="255"/>
  <c r="N40" i="255" s="1"/>
  <c r="K40" i="255"/>
  <c r="G40" i="255"/>
  <c r="O39" i="255"/>
  <c r="M39" i="255"/>
  <c r="K39" i="255"/>
  <c r="G39" i="255"/>
  <c r="AD38" i="255"/>
  <c r="AC38" i="255"/>
  <c r="Z38" i="255"/>
  <c r="Y38" i="255"/>
  <c r="T38" i="255"/>
  <c r="S38" i="255"/>
  <c r="L38" i="255"/>
  <c r="O38" i="255" s="1"/>
  <c r="J38" i="255"/>
  <c r="K38" i="255" s="1"/>
  <c r="I38" i="255"/>
  <c r="O28" i="255"/>
  <c r="M28" i="255"/>
  <c r="AF28" i="255" s="1"/>
  <c r="K28" i="255"/>
  <c r="G28" i="255"/>
  <c r="O27" i="255"/>
  <c r="M27" i="255"/>
  <c r="AE27" i="255" s="1"/>
  <c r="K27" i="255"/>
  <c r="G27" i="255"/>
  <c r="O26" i="255"/>
  <c r="M26" i="255"/>
  <c r="AF26" i="255" s="1"/>
  <c r="K26" i="255"/>
  <c r="G26" i="255"/>
  <c r="O25" i="255"/>
  <c r="M25" i="255"/>
  <c r="AF25" i="255" s="1"/>
  <c r="K25" i="255"/>
  <c r="G25" i="255"/>
  <c r="O24" i="255"/>
  <c r="M24" i="255"/>
  <c r="K24" i="255"/>
  <c r="G24" i="255"/>
  <c r="O23" i="255"/>
  <c r="M23" i="255"/>
  <c r="K23" i="255"/>
  <c r="G23" i="255"/>
  <c r="O22" i="255"/>
  <c r="M22" i="255"/>
  <c r="K22" i="255"/>
  <c r="G22" i="255"/>
  <c r="AD21" i="255"/>
  <c r="AC21" i="255"/>
  <c r="Z21" i="255"/>
  <c r="Y21" i="255"/>
  <c r="T21" i="255"/>
  <c r="S21" i="255"/>
  <c r="L21" i="255"/>
  <c r="O21" i="255" s="1"/>
  <c r="J21" i="255"/>
  <c r="K21" i="255" s="1"/>
  <c r="I21" i="255"/>
  <c r="AE8" i="255"/>
  <c r="O8" i="255"/>
  <c r="M8" i="255"/>
  <c r="N8" i="255" s="1"/>
  <c r="K8" i="255"/>
  <c r="G8" i="255"/>
  <c r="O7" i="255"/>
  <c r="M7" i="255"/>
  <c r="K7" i="255"/>
  <c r="G7" i="255"/>
  <c r="O6" i="255"/>
  <c r="M6" i="255"/>
  <c r="AE6" i="255" s="1"/>
  <c r="K6" i="255"/>
  <c r="G6" i="255"/>
  <c r="O5" i="255"/>
  <c r="M5" i="255"/>
  <c r="AE5" i="255" s="1"/>
  <c r="K5" i="255"/>
  <c r="G5" i="255"/>
  <c r="H2" i="255"/>
  <c r="D1" i="255"/>
  <c r="T191" i="254"/>
  <c r="S191" i="254"/>
  <c r="L191" i="254"/>
  <c r="O191" i="254" s="1"/>
  <c r="J191" i="254"/>
  <c r="K191" i="254" s="1"/>
  <c r="I191" i="254"/>
  <c r="O179" i="254"/>
  <c r="M179" i="254"/>
  <c r="N179" i="254" s="1"/>
  <c r="K179" i="254"/>
  <c r="G179" i="254"/>
  <c r="O178" i="254"/>
  <c r="M178" i="254"/>
  <c r="AB178" i="254" s="1"/>
  <c r="K178" i="254"/>
  <c r="G178" i="254"/>
  <c r="O177" i="254"/>
  <c r="N177" i="254"/>
  <c r="M177" i="254"/>
  <c r="AA177" i="254" s="1"/>
  <c r="K177" i="254"/>
  <c r="G177" i="254"/>
  <c r="O176" i="254"/>
  <c r="M176" i="254"/>
  <c r="N176" i="254" s="1"/>
  <c r="P176" i="254" s="1"/>
  <c r="K176" i="254"/>
  <c r="G176" i="254"/>
  <c r="O175" i="254"/>
  <c r="M175" i="254"/>
  <c r="K175" i="254"/>
  <c r="G175" i="254"/>
  <c r="T174" i="254"/>
  <c r="S174" i="254"/>
  <c r="L174" i="254"/>
  <c r="J174" i="254"/>
  <c r="I174" i="254"/>
  <c r="O159" i="254"/>
  <c r="M159" i="254"/>
  <c r="N159" i="254" s="1"/>
  <c r="K159" i="254"/>
  <c r="G159" i="254"/>
  <c r="AB158" i="254"/>
  <c r="O158" i="254"/>
  <c r="M158" i="254"/>
  <c r="K158" i="254"/>
  <c r="G158" i="254"/>
  <c r="T157" i="254"/>
  <c r="S157" i="254"/>
  <c r="L157" i="254"/>
  <c r="J157" i="254"/>
  <c r="I157" i="254"/>
  <c r="O157" i="254" s="1"/>
  <c r="O143" i="254"/>
  <c r="N143" i="254"/>
  <c r="M143" i="254"/>
  <c r="AB143" i="254" s="1"/>
  <c r="K143" i="254"/>
  <c r="G143" i="254"/>
  <c r="AB142" i="254"/>
  <c r="O142" i="254"/>
  <c r="M142" i="254"/>
  <c r="AA142" i="254" s="1"/>
  <c r="K142" i="254"/>
  <c r="G142" i="254"/>
  <c r="O141" i="254"/>
  <c r="M141" i="254"/>
  <c r="K141" i="254"/>
  <c r="G141" i="254"/>
  <c r="T140" i="254"/>
  <c r="S140" i="254"/>
  <c r="L140" i="254"/>
  <c r="J140" i="254"/>
  <c r="I140" i="254"/>
  <c r="AA127" i="254"/>
  <c r="O127" i="254"/>
  <c r="M127" i="254"/>
  <c r="AB127" i="254" s="1"/>
  <c r="K127" i="254"/>
  <c r="G127" i="254"/>
  <c r="O126" i="254"/>
  <c r="M126" i="254"/>
  <c r="N126" i="254" s="1"/>
  <c r="K126" i="254"/>
  <c r="G126" i="254"/>
  <c r="O125" i="254"/>
  <c r="M125" i="254"/>
  <c r="AB125" i="254" s="1"/>
  <c r="K125" i="254"/>
  <c r="G125" i="254"/>
  <c r="O124" i="254"/>
  <c r="M124" i="254"/>
  <c r="AB124" i="254" s="1"/>
  <c r="K124" i="254"/>
  <c r="G124" i="254"/>
  <c r="T123" i="254"/>
  <c r="S123" i="254"/>
  <c r="L123" i="254"/>
  <c r="O123" i="254" s="1"/>
  <c r="J123" i="254"/>
  <c r="I123" i="254"/>
  <c r="O110" i="254"/>
  <c r="M110" i="254"/>
  <c r="AA110" i="254" s="1"/>
  <c r="K110" i="254"/>
  <c r="G110" i="254"/>
  <c r="O109" i="254"/>
  <c r="M109" i="254"/>
  <c r="K109" i="254"/>
  <c r="G109" i="254"/>
  <c r="O108" i="254"/>
  <c r="M108" i="254"/>
  <c r="N108" i="254" s="1"/>
  <c r="K108" i="254"/>
  <c r="G108" i="254"/>
  <c r="O107" i="254"/>
  <c r="M107" i="254"/>
  <c r="N107" i="254" s="1"/>
  <c r="K107" i="254"/>
  <c r="G107" i="254"/>
  <c r="T106" i="254"/>
  <c r="S106" i="254"/>
  <c r="L106" i="254"/>
  <c r="J106" i="254"/>
  <c r="I106" i="254"/>
  <c r="K106" i="254" s="1"/>
  <c r="O93" i="254"/>
  <c r="M93" i="254"/>
  <c r="K93" i="254"/>
  <c r="G93" i="254"/>
  <c r="AA92" i="254"/>
  <c r="O92" i="254"/>
  <c r="M92" i="254"/>
  <c r="AB92" i="254" s="1"/>
  <c r="K92" i="254"/>
  <c r="G92" i="254"/>
  <c r="O91" i="254"/>
  <c r="M91" i="254"/>
  <c r="K91" i="254"/>
  <c r="G91" i="254"/>
  <c r="O90" i="254"/>
  <c r="M90" i="254"/>
  <c r="AA90" i="254" s="1"/>
  <c r="K90" i="254"/>
  <c r="G90" i="254"/>
  <c r="T89" i="254"/>
  <c r="S89" i="254"/>
  <c r="L89" i="254"/>
  <c r="O89" i="254" s="1"/>
  <c r="J89" i="254"/>
  <c r="K89" i="254" s="1"/>
  <c r="I89" i="254"/>
  <c r="O75" i="254"/>
  <c r="M75" i="254"/>
  <c r="N75" i="254" s="1"/>
  <c r="K75" i="254"/>
  <c r="G75" i="254"/>
  <c r="O74" i="254"/>
  <c r="M74" i="254"/>
  <c r="K74" i="254"/>
  <c r="G74" i="254"/>
  <c r="O73" i="254"/>
  <c r="M73" i="254"/>
  <c r="K73" i="254"/>
  <c r="G73" i="254"/>
  <c r="T72" i="254"/>
  <c r="S72" i="254"/>
  <c r="L72" i="254"/>
  <c r="J72" i="254"/>
  <c r="K72" i="254" s="1"/>
  <c r="I72" i="254"/>
  <c r="AB58" i="254"/>
  <c r="O58" i="254"/>
  <c r="M58" i="254"/>
  <c r="N58" i="254" s="1"/>
  <c r="K58" i="254"/>
  <c r="G58" i="254"/>
  <c r="O57" i="254"/>
  <c r="M57" i="254"/>
  <c r="K57" i="254"/>
  <c r="G57" i="254"/>
  <c r="O56" i="254"/>
  <c r="M56" i="254"/>
  <c r="K56" i="254"/>
  <c r="G56" i="254"/>
  <c r="T55" i="254"/>
  <c r="S55" i="254"/>
  <c r="L55" i="254"/>
  <c r="O55" i="254" s="1"/>
  <c r="J55" i="254"/>
  <c r="I55" i="254"/>
  <c r="O41" i="254"/>
  <c r="M41" i="254"/>
  <c r="N41" i="254" s="1"/>
  <c r="K41" i="254"/>
  <c r="G41" i="254"/>
  <c r="O40" i="254"/>
  <c r="N40" i="254"/>
  <c r="Q40" i="254" s="1"/>
  <c r="M40" i="254"/>
  <c r="AB40" i="254" s="1"/>
  <c r="K40" i="254"/>
  <c r="G40" i="254"/>
  <c r="O39" i="254"/>
  <c r="M39" i="254"/>
  <c r="K39" i="254"/>
  <c r="G39" i="254"/>
  <c r="T38" i="254"/>
  <c r="S38" i="254"/>
  <c r="L38" i="254"/>
  <c r="J38" i="254"/>
  <c r="I38" i="254"/>
  <c r="O23" i="254"/>
  <c r="M23" i="254"/>
  <c r="K23" i="254"/>
  <c r="G23" i="254"/>
  <c r="O22" i="254"/>
  <c r="M22" i="254"/>
  <c r="AA22" i="254" s="1"/>
  <c r="K22" i="254"/>
  <c r="G22" i="254"/>
  <c r="T21" i="254"/>
  <c r="S21" i="254"/>
  <c r="L21" i="254"/>
  <c r="J21" i="254"/>
  <c r="I21" i="254"/>
  <c r="O8" i="254"/>
  <c r="M8" i="254"/>
  <c r="AB8" i="254" s="1"/>
  <c r="K8" i="254"/>
  <c r="G8" i="254"/>
  <c r="O7" i="254"/>
  <c r="M7" i="254"/>
  <c r="N7" i="254" s="1"/>
  <c r="K7" i="254"/>
  <c r="G7" i="254"/>
  <c r="AB6" i="254"/>
  <c r="AA6" i="254"/>
  <c r="O6" i="254"/>
  <c r="M6" i="254"/>
  <c r="N6" i="254" s="1"/>
  <c r="K6" i="254"/>
  <c r="G6" i="254"/>
  <c r="O5" i="254"/>
  <c r="M5" i="254"/>
  <c r="AB5" i="254" s="1"/>
  <c r="K5" i="254"/>
  <c r="G5" i="254"/>
  <c r="H2" i="254"/>
  <c r="D1" i="254"/>
  <c r="X34" i="253"/>
  <c r="W34" i="253"/>
  <c r="V34" i="253"/>
  <c r="T34" i="253"/>
  <c r="P34" i="253"/>
  <c r="O34" i="253"/>
  <c r="N34" i="253"/>
  <c r="M34" i="253"/>
  <c r="K34" i="253"/>
  <c r="H34" i="253"/>
  <c r="G34" i="253"/>
  <c r="O16" i="253"/>
  <c r="M16" i="253"/>
  <c r="I8" i="253" s="1"/>
  <c r="I16" i="253"/>
  <c r="H16" i="253"/>
  <c r="G16" i="253"/>
  <c r="E16" i="253"/>
  <c r="F8" i="253"/>
  <c r="M7" i="253"/>
  <c r="K7" i="253"/>
  <c r="I7" i="253"/>
  <c r="G7" i="253"/>
  <c r="F7" i="253"/>
  <c r="E7" i="253"/>
  <c r="M6" i="253"/>
  <c r="K6" i="253"/>
  <c r="I6" i="253"/>
  <c r="G6" i="253"/>
  <c r="F6" i="253"/>
  <c r="E6" i="253"/>
  <c r="AD106" i="252"/>
  <c r="AC106" i="252"/>
  <c r="Z106" i="252"/>
  <c r="Y106" i="252"/>
  <c r="T106" i="252"/>
  <c r="S106" i="252"/>
  <c r="L106" i="252"/>
  <c r="J106" i="252"/>
  <c r="I106" i="252"/>
  <c r="AE93" i="252"/>
  <c r="O93" i="252"/>
  <c r="N93" i="252"/>
  <c r="M93" i="252"/>
  <c r="AF93" i="252" s="1"/>
  <c r="K93" i="252"/>
  <c r="G93" i="252"/>
  <c r="AE92" i="252"/>
  <c r="O92" i="252"/>
  <c r="N92" i="252"/>
  <c r="Q92" i="252" s="1"/>
  <c r="M92" i="252"/>
  <c r="AF92" i="252" s="1"/>
  <c r="K92" i="252"/>
  <c r="G92" i="252"/>
  <c r="AE91" i="252"/>
  <c r="O91" i="252"/>
  <c r="N91" i="252"/>
  <c r="M91" i="252"/>
  <c r="AF91" i="252" s="1"/>
  <c r="K91" i="252"/>
  <c r="G91" i="252"/>
  <c r="O90" i="252"/>
  <c r="N90" i="252"/>
  <c r="M90" i="252"/>
  <c r="AF90" i="252" s="1"/>
  <c r="K90" i="252"/>
  <c r="G90" i="252"/>
  <c r="AD89" i="252"/>
  <c r="AC89" i="252"/>
  <c r="Z89" i="252"/>
  <c r="Y89" i="252"/>
  <c r="T89" i="252"/>
  <c r="S89" i="252"/>
  <c r="L89" i="252"/>
  <c r="J89" i="252"/>
  <c r="I89" i="252"/>
  <c r="O75" i="252"/>
  <c r="M75" i="252"/>
  <c r="K75" i="252"/>
  <c r="G75" i="252"/>
  <c r="O74" i="252"/>
  <c r="M74" i="252"/>
  <c r="N74" i="252" s="1"/>
  <c r="K74" i="252"/>
  <c r="G74" i="252"/>
  <c r="AF73" i="252"/>
  <c r="O73" i="252"/>
  <c r="N73" i="252"/>
  <c r="M73" i="252"/>
  <c r="AE73" i="252" s="1"/>
  <c r="K73" i="252"/>
  <c r="G73" i="252"/>
  <c r="AD72" i="252"/>
  <c r="AC72" i="252"/>
  <c r="Z72" i="252"/>
  <c r="Y72" i="252"/>
  <c r="T72" i="252"/>
  <c r="S72" i="252"/>
  <c r="L72" i="252"/>
  <c r="J72" i="252"/>
  <c r="I72" i="252"/>
  <c r="O56" i="252"/>
  <c r="M56" i="252"/>
  <c r="AE56" i="252" s="1"/>
  <c r="K56" i="252"/>
  <c r="G56" i="252"/>
  <c r="AD55" i="252"/>
  <c r="AC55" i="252"/>
  <c r="Z55" i="252"/>
  <c r="Z2" i="252" s="1"/>
  <c r="P6" i="250" s="1"/>
  <c r="Y55" i="252"/>
  <c r="T55" i="252"/>
  <c r="S55" i="252"/>
  <c r="L55" i="252"/>
  <c r="J55" i="252"/>
  <c r="I55" i="252"/>
  <c r="O42" i="252"/>
  <c r="M42" i="252"/>
  <c r="AF42" i="252" s="1"/>
  <c r="K42" i="252"/>
  <c r="G42" i="252"/>
  <c r="AE41" i="252"/>
  <c r="O41" i="252"/>
  <c r="M41" i="252"/>
  <c r="N41" i="252" s="1"/>
  <c r="K41" i="252"/>
  <c r="G41" i="252"/>
  <c r="O40" i="252"/>
  <c r="M40" i="252"/>
  <c r="K40" i="252"/>
  <c r="G40" i="252"/>
  <c r="O39" i="252"/>
  <c r="M39" i="252"/>
  <c r="N39" i="252" s="1"/>
  <c r="K39" i="252"/>
  <c r="G39" i="252"/>
  <c r="AD38" i="252"/>
  <c r="AC38" i="252"/>
  <c r="Z38" i="252"/>
  <c r="Y38" i="252"/>
  <c r="T38" i="252"/>
  <c r="S38" i="252"/>
  <c r="L38" i="252"/>
  <c r="J38" i="252"/>
  <c r="I38" i="252"/>
  <c r="O28" i="252"/>
  <c r="M28" i="252"/>
  <c r="N28" i="252" s="1"/>
  <c r="K28" i="252"/>
  <c r="G28" i="252"/>
  <c r="AF27" i="252"/>
  <c r="O27" i="252"/>
  <c r="M27" i="252"/>
  <c r="N27" i="252" s="1"/>
  <c r="K27" i="252"/>
  <c r="G27" i="252"/>
  <c r="AF26" i="252"/>
  <c r="O26" i="252"/>
  <c r="M26" i="252"/>
  <c r="AE26" i="252" s="1"/>
  <c r="K26" i="252"/>
  <c r="G26" i="252"/>
  <c r="O25" i="252"/>
  <c r="M25" i="252"/>
  <c r="K25" i="252"/>
  <c r="G25" i="252"/>
  <c r="O24" i="252"/>
  <c r="M24" i="252"/>
  <c r="N24" i="252" s="1"/>
  <c r="K24" i="252"/>
  <c r="G24" i="252"/>
  <c r="O23" i="252"/>
  <c r="M23" i="252"/>
  <c r="AE23" i="252" s="1"/>
  <c r="K23" i="252"/>
  <c r="G23" i="252"/>
  <c r="O22" i="252"/>
  <c r="M22" i="252"/>
  <c r="K22" i="252"/>
  <c r="G22" i="252"/>
  <c r="AD21" i="252"/>
  <c r="AC21" i="252"/>
  <c r="Z21" i="252"/>
  <c r="Y21" i="252"/>
  <c r="Y2" i="252" s="1"/>
  <c r="O6" i="250" s="1"/>
  <c r="T21" i="252"/>
  <c r="S21" i="252"/>
  <c r="L21" i="252"/>
  <c r="J21" i="252"/>
  <c r="I21" i="252"/>
  <c r="O8" i="252"/>
  <c r="M8" i="252"/>
  <c r="N8" i="252" s="1"/>
  <c r="K8" i="252"/>
  <c r="G8" i="252"/>
  <c r="O7" i="252"/>
  <c r="N7" i="252"/>
  <c r="M7" i="252"/>
  <c r="AF7" i="252" s="1"/>
  <c r="K7" i="252"/>
  <c r="P7" i="252" s="1"/>
  <c r="G7" i="252"/>
  <c r="AF6" i="252"/>
  <c r="O6" i="252"/>
  <c r="M6" i="252"/>
  <c r="AE6" i="252" s="1"/>
  <c r="K6" i="252"/>
  <c r="G6" i="252"/>
  <c r="O5" i="252"/>
  <c r="M5" i="252"/>
  <c r="AE5" i="252" s="1"/>
  <c r="K5" i="252"/>
  <c r="G5" i="252"/>
  <c r="H2" i="252"/>
  <c r="D1" i="252"/>
  <c r="T191" i="251"/>
  <c r="S191" i="251"/>
  <c r="L191" i="251"/>
  <c r="J191" i="251"/>
  <c r="I191" i="251"/>
  <c r="O179" i="251"/>
  <c r="M179" i="251"/>
  <c r="AB179" i="251" s="1"/>
  <c r="K179" i="251"/>
  <c r="G179" i="251"/>
  <c r="AA178" i="251"/>
  <c r="O178" i="251"/>
  <c r="M178" i="251"/>
  <c r="AB178" i="251" s="1"/>
  <c r="K178" i="251"/>
  <c r="G178" i="251"/>
  <c r="O177" i="251"/>
  <c r="M177" i="251"/>
  <c r="K177" i="251"/>
  <c r="G177" i="251"/>
  <c r="O176" i="251"/>
  <c r="M176" i="251"/>
  <c r="AA176" i="251" s="1"/>
  <c r="K176" i="251"/>
  <c r="G176" i="251"/>
  <c r="O175" i="251"/>
  <c r="M175" i="251"/>
  <c r="K175" i="251"/>
  <c r="G175" i="251"/>
  <c r="T174" i="251"/>
  <c r="S174" i="251"/>
  <c r="L174" i="251"/>
  <c r="J174" i="251"/>
  <c r="I174" i="251"/>
  <c r="O174" i="251" s="1"/>
  <c r="O159" i="251"/>
  <c r="M159" i="251"/>
  <c r="K159" i="251"/>
  <c r="G159" i="251"/>
  <c r="O158" i="251"/>
  <c r="M158" i="251"/>
  <c r="N158" i="251" s="1"/>
  <c r="K158" i="251"/>
  <c r="G158" i="251"/>
  <c r="T157" i="251"/>
  <c r="S157" i="251"/>
  <c r="L157" i="251"/>
  <c r="J157" i="251"/>
  <c r="I157" i="251"/>
  <c r="O143" i="251"/>
  <c r="M143" i="251"/>
  <c r="K143" i="251"/>
  <c r="G143" i="251"/>
  <c r="AA142" i="251"/>
  <c r="O142" i="251"/>
  <c r="N142" i="251"/>
  <c r="M142" i="251"/>
  <c r="AB142" i="251" s="1"/>
  <c r="K142" i="251"/>
  <c r="G142" i="251"/>
  <c r="O141" i="251"/>
  <c r="M141" i="251"/>
  <c r="AA141" i="251" s="1"/>
  <c r="K141" i="251"/>
  <c r="G141" i="251"/>
  <c r="T140" i="251"/>
  <c r="S140" i="251"/>
  <c r="L140" i="251"/>
  <c r="J140" i="251"/>
  <c r="K140" i="251" s="1"/>
  <c r="I140" i="251"/>
  <c r="AA127" i="251"/>
  <c r="O127" i="251"/>
  <c r="M127" i="251"/>
  <c r="N127" i="251" s="1"/>
  <c r="K127" i="251"/>
  <c r="G127" i="251"/>
  <c r="AA126" i="251"/>
  <c r="O126" i="251"/>
  <c r="M126" i="251"/>
  <c r="K126" i="251"/>
  <c r="G126" i="251"/>
  <c r="O125" i="251"/>
  <c r="M125" i="251"/>
  <c r="K125" i="251"/>
  <c r="G125" i="251"/>
  <c r="O124" i="251"/>
  <c r="M124" i="251"/>
  <c r="K124" i="251"/>
  <c r="G124" i="251"/>
  <c r="T123" i="251"/>
  <c r="S123" i="251"/>
  <c r="L123" i="251"/>
  <c r="J123" i="251"/>
  <c r="K123" i="251" s="1"/>
  <c r="I123" i="251"/>
  <c r="O123" i="251" s="1"/>
  <c r="O110" i="251"/>
  <c r="M110" i="251"/>
  <c r="K110" i="251"/>
  <c r="G110" i="251"/>
  <c r="O109" i="251"/>
  <c r="M109" i="251"/>
  <c r="K109" i="251"/>
  <c r="G109" i="251"/>
  <c r="O108" i="251"/>
  <c r="N108" i="251"/>
  <c r="Q108" i="251" s="1"/>
  <c r="M108" i="251"/>
  <c r="K108" i="251"/>
  <c r="G108" i="251"/>
  <c r="O107" i="251"/>
  <c r="M107" i="251"/>
  <c r="N107" i="251" s="1"/>
  <c r="K107" i="251"/>
  <c r="G107" i="251"/>
  <c r="T106" i="251"/>
  <c r="S106" i="251"/>
  <c r="L106" i="251"/>
  <c r="O106" i="251" s="1"/>
  <c r="J106" i="251"/>
  <c r="I106" i="251"/>
  <c r="O93" i="251"/>
  <c r="M93" i="251"/>
  <c r="K93" i="251"/>
  <c r="G93" i="251"/>
  <c r="O92" i="251"/>
  <c r="M92" i="251"/>
  <c r="AA92" i="251" s="1"/>
  <c r="K92" i="251"/>
  <c r="G92" i="251"/>
  <c r="O91" i="251"/>
  <c r="M91" i="251"/>
  <c r="K91" i="251"/>
  <c r="G91" i="251"/>
  <c r="O90" i="251"/>
  <c r="M90" i="251"/>
  <c r="K90" i="251"/>
  <c r="G90" i="251"/>
  <c r="T89" i="251"/>
  <c r="S89" i="251"/>
  <c r="L89" i="251"/>
  <c r="J89" i="251"/>
  <c r="K89" i="251" s="1"/>
  <c r="I89" i="251"/>
  <c r="AA75" i="251"/>
  <c r="O75" i="251"/>
  <c r="M75" i="251"/>
  <c r="AB75" i="251" s="1"/>
  <c r="K75" i="251"/>
  <c r="G75" i="251"/>
  <c r="O74" i="251"/>
  <c r="M74" i="251"/>
  <c r="K74" i="251"/>
  <c r="G74" i="251"/>
  <c r="O73" i="251"/>
  <c r="M73" i="251"/>
  <c r="K73" i="251"/>
  <c r="G73" i="251"/>
  <c r="T72" i="251"/>
  <c r="S72" i="251"/>
  <c r="L72" i="251"/>
  <c r="J72" i="251"/>
  <c r="K72" i="251" s="1"/>
  <c r="I72" i="251"/>
  <c r="AA58" i="251"/>
  <c r="O58" i="251"/>
  <c r="N58" i="251"/>
  <c r="Q58" i="251" s="1"/>
  <c r="M58" i="251"/>
  <c r="AB58" i="251" s="1"/>
  <c r="K58" i="251"/>
  <c r="G58" i="251"/>
  <c r="AA57" i="251"/>
  <c r="O57" i="251"/>
  <c r="N57" i="251"/>
  <c r="M57" i="251"/>
  <c r="AB57" i="251" s="1"/>
  <c r="K57" i="251"/>
  <c r="G57" i="251"/>
  <c r="O56" i="251"/>
  <c r="M56" i="251"/>
  <c r="AA56" i="251" s="1"/>
  <c r="K56" i="251"/>
  <c r="G56" i="251"/>
  <c r="T55" i="251"/>
  <c r="S55" i="251"/>
  <c r="L55" i="251"/>
  <c r="O55" i="251" s="1"/>
  <c r="J55" i="251"/>
  <c r="K55" i="251" s="1"/>
  <c r="I55" i="251"/>
  <c r="O41" i="251"/>
  <c r="M41" i="251"/>
  <c r="K41" i="251"/>
  <c r="G41" i="251"/>
  <c r="O40" i="251"/>
  <c r="M40" i="251"/>
  <c r="K40" i="251"/>
  <c r="G40" i="251"/>
  <c r="AB39" i="251"/>
  <c r="O39" i="251"/>
  <c r="M39" i="251"/>
  <c r="AA39" i="251" s="1"/>
  <c r="K39" i="251"/>
  <c r="G39" i="251"/>
  <c r="T38" i="251"/>
  <c r="S38" i="251"/>
  <c r="L38" i="251"/>
  <c r="J38" i="251"/>
  <c r="I38" i="251"/>
  <c r="O23" i="251"/>
  <c r="M23" i="251"/>
  <c r="AB23" i="251" s="1"/>
  <c r="K23" i="251"/>
  <c r="G23" i="251"/>
  <c r="AA22" i="251"/>
  <c r="O22" i="251"/>
  <c r="M22" i="251"/>
  <c r="AB22" i="251" s="1"/>
  <c r="K22" i="251"/>
  <c r="G22" i="251"/>
  <c r="T21" i="251"/>
  <c r="S21" i="251"/>
  <c r="L21" i="251"/>
  <c r="J21" i="251"/>
  <c r="I21" i="251"/>
  <c r="O8" i="251"/>
  <c r="N8" i="251"/>
  <c r="M8" i="251"/>
  <c r="AB8" i="251" s="1"/>
  <c r="K8" i="251"/>
  <c r="G8" i="251"/>
  <c r="O7" i="251"/>
  <c r="M7" i="251"/>
  <c r="K7" i="251"/>
  <c r="G7" i="251"/>
  <c r="O6" i="251"/>
  <c r="M6" i="251"/>
  <c r="AB6" i="251" s="1"/>
  <c r="K6" i="251"/>
  <c r="G6" i="251"/>
  <c r="O5" i="251"/>
  <c r="M5" i="251"/>
  <c r="AB5" i="251" s="1"/>
  <c r="K5" i="251"/>
  <c r="G5" i="251"/>
  <c r="H2" i="251"/>
  <c r="D1" i="251"/>
  <c r="F3" i="250" s="1"/>
  <c r="X34" i="250"/>
  <c r="W34" i="250"/>
  <c r="V34" i="250"/>
  <c r="T34" i="250"/>
  <c r="P34" i="250"/>
  <c r="O34" i="250"/>
  <c r="N34" i="250"/>
  <c r="M34" i="250"/>
  <c r="K34" i="250"/>
  <c r="H34" i="250"/>
  <c r="G34" i="250"/>
  <c r="O16" i="250"/>
  <c r="M16" i="250"/>
  <c r="I8" i="250" s="1"/>
  <c r="I16" i="250"/>
  <c r="H16" i="250"/>
  <c r="G16" i="250"/>
  <c r="E16" i="250"/>
  <c r="F8" i="250"/>
  <c r="M7" i="250"/>
  <c r="K7" i="250"/>
  <c r="I7" i="250"/>
  <c r="G7" i="250"/>
  <c r="F7" i="250"/>
  <c r="E7" i="250"/>
  <c r="M6" i="250"/>
  <c r="K6" i="250"/>
  <c r="I6" i="250"/>
  <c r="G6" i="250"/>
  <c r="F6" i="250"/>
  <c r="E6" i="250"/>
  <c r="AD106" i="249"/>
  <c r="AC106" i="249"/>
  <c r="Z106" i="249"/>
  <c r="Y106" i="249"/>
  <c r="T106" i="249"/>
  <c r="S106" i="249"/>
  <c r="L106" i="249"/>
  <c r="O106" i="249" s="1"/>
  <c r="J106" i="249"/>
  <c r="I106" i="249"/>
  <c r="O93" i="249"/>
  <c r="M93" i="249"/>
  <c r="AF93" i="249" s="1"/>
  <c r="K93" i="249"/>
  <c r="G93" i="249"/>
  <c r="O92" i="249"/>
  <c r="M92" i="249"/>
  <c r="AF92" i="249" s="1"/>
  <c r="K92" i="249"/>
  <c r="G92" i="249"/>
  <c r="O91" i="249"/>
  <c r="N91" i="249"/>
  <c r="P91" i="249" s="1"/>
  <c r="M91" i="249"/>
  <c r="K91" i="249"/>
  <c r="G91" i="249"/>
  <c r="O90" i="249"/>
  <c r="M90" i="249"/>
  <c r="M106" i="249" s="1"/>
  <c r="K90" i="249"/>
  <c r="G90" i="249"/>
  <c r="AD89" i="249"/>
  <c r="AC89" i="249"/>
  <c r="Z89" i="249"/>
  <c r="Y89" i="249"/>
  <c r="T89" i="249"/>
  <c r="S89" i="249"/>
  <c r="L89" i="249"/>
  <c r="J89" i="249"/>
  <c r="K89" i="249" s="1"/>
  <c r="I89" i="249"/>
  <c r="O75" i="249"/>
  <c r="M75" i="249"/>
  <c r="AF75" i="249" s="1"/>
  <c r="K75" i="249"/>
  <c r="G75" i="249"/>
  <c r="O74" i="249"/>
  <c r="M74" i="249"/>
  <c r="AF74" i="249" s="1"/>
  <c r="K74" i="249"/>
  <c r="G74" i="249"/>
  <c r="O73" i="249"/>
  <c r="M73" i="249"/>
  <c r="N73" i="249" s="1"/>
  <c r="K73" i="249"/>
  <c r="G73" i="249"/>
  <c r="AD72" i="249"/>
  <c r="AC72" i="249"/>
  <c r="Z72" i="249"/>
  <c r="Y72" i="249"/>
  <c r="T72" i="249"/>
  <c r="S72" i="249"/>
  <c r="L72" i="249"/>
  <c r="O72" i="249" s="1"/>
  <c r="J72" i="249"/>
  <c r="I72" i="249"/>
  <c r="O56" i="249"/>
  <c r="M56" i="249"/>
  <c r="AE56" i="249" s="1"/>
  <c r="K56" i="249"/>
  <c r="G56" i="249"/>
  <c r="AD55" i="249"/>
  <c r="AC55" i="249"/>
  <c r="Z55" i="249"/>
  <c r="Y55" i="249"/>
  <c r="T55" i="249"/>
  <c r="S55" i="249"/>
  <c r="L55" i="249"/>
  <c r="J55" i="249"/>
  <c r="I55" i="249"/>
  <c r="K55" i="249" s="1"/>
  <c r="O42" i="249"/>
  <c r="M42" i="249"/>
  <c r="AF42" i="249" s="1"/>
  <c r="K42" i="249"/>
  <c r="G42" i="249"/>
  <c r="O41" i="249"/>
  <c r="M41" i="249"/>
  <c r="AE41" i="249" s="1"/>
  <c r="K41" i="249"/>
  <c r="G41" i="249"/>
  <c r="O40" i="249"/>
  <c r="M40" i="249"/>
  <c r="N40" i="249" s="1"/>
  <c r="K40" i="249"/>
  <c r="G40" i="249"/>
  <c r="O39" i="249"/>
  <c r="M39" i="249"/>
  <c r="N39" i="249" s="1"/>
  <c r="K39" i="249"/>
  <c r="G39" i="249"/>
  <c r="AD38" i="249"/>
  <c r="AC38" i="249"/>
  <c r="Z38" i="249"/>
  <c r="Y38" i="249"/>
  <c r="T38" i="249"/>
  <c r="S38" i="249"/>
  <c r="L38" i="249"/>
  <c r="J38" i="249"/>
  <c r="I38" i="249"/>
  <c r="AF28" i="249"/>
  <c r="O28" i="249"/>
  <c r="N28" i="249"/>
  <c r="P28" i="249" s="1"/>
  <c r="M28" i="249"/>
  <c r="AE28" i="249" s="1"/>
  <c r="K28" i="249"/>
  <c r="G28" i="249"/>
  <c r="O27" i="249"/>
  <c r="M27" i="249"/>
  <c r="AF27" i="249" s="1"/>
  <c r="K27" i="249"/>
  <c r="G27" i="249"/>
  <c r="O26" i="249"/>
  <c r="M26" i="249"/>
  <c r="AF26" i="249" s="1"/>
  <c r="K26" i="249"/>
  <c r="G26" i="249"/>
  <c r="O25" i="249"/>
  <c r="M25" i="249"/>
  <c r="AF25" i="249" s="1"/>
  <c r="K25" i="249"/>
  <c r="G25" i="249"/>
  <c r="AF24" i="249"/>
  <c r="AE24" i="249"/>
  <c r="O24" i="249"/>
  <c r="M24" i="249"/>
  <c r="N24" i="249" s="1"/>
  <c r="P24" i="249" s="1"/>
  <c r="K24" i="249"/>
  <c r="G24" i="249"/>
  <c r="O23" i="249"/>
  <c r="M23" i="249"/>
  <c r="K23" i="249"/>
  <c r="G23" i="249"/>
  <c r="O22" i="249"/>
  <c r="N22" i="249"/>
  <c r="Q22" i="249" s="1"/>
  <c r="M22" i="249"/>
  <c r="AE22" i="249" s="1"/>
  <c r="K22" i="249"/>
  <c r="G22" i="249"/>
  <c r="AD21" i="249"/>
  <c r="AC21" i="249"/>
  <c r="Z21" i="249"/>
  <c r="Y21" i="249"/>
  <c r="T21" i="249"/>
  <c r="S21" i="249"/>
  <c r="L21" i="249"/>
  <c r="O21" i="249" s="1"/>
  <c r="J21" i="249"/>
  <c r="K21" i="249" s="1"/>
  <c r="I21" i="249"/>
  <c r="O8" i="249"/>
  <c r="M8" i="249"/>
  <c r="K8" i="249"/>
  <c r="G8" i="249"/>
  <c r="O7" i="249"/>
  <c r="M7" i="249"/>
  <c r="AF7" i="249" s="1"/>
  <c r="K7" i="249"/>
  <c r="G7" i="249"/>
  <c r="O6" i="249"/>
  <c r="N6" i="249"/>
  <c r="Q6" i="249" s="1"/>
  <c r="M6" i="249"/>
  <c r="K6" i="249"/>
  <c r="G6" i="249"/>
  <c r="O5" i="249"/>
  <c r="M5" i="249"/>
  <c r="K5" i="249"/>
  <c r="G5" i="249"/>
  <c r="H2" i="249"/>
  <c r="D1" i="249"/>
  <c r="T191" i="248"/>
  <c r="S191" i="248"/>
  <c r="L191" i="248"/>
  <c r="J191" i="248"/>
  <c r="K191" i="248" s="1"/>
  <c r="I191" i="248"/>
  <c r="AB179" i="248"/>
  <c r="O179" i="248"/>
  <c r="M179" i="248"/>
  <c r="N179" i="248" s="1"/>
  <c r="K179" i="248"/>
  <c r="G179" i="248"/>
  <c r="O178" i="248"/>
  <c r="M178" i="248"/>
  <c r="K178" i="248"/>
  <c r="G178" i="248"/>
  <c r="O177" i="248"/>
  <c r="M177" i="248"/>
  <c r="AB177" i="248" s="1"/>
  <c r="K177" i="248"/>
  <c r="G177" i="248"/>
  <c r="O176" i="248"/>
  <c r="M176" i="248"/>
  <c r="AA176" i="248" s="1"/>
  <c r="K176" i="248"/>
  <c r="G176" i="248"/>
  <c r="O175" i="248"/>
  <c r="M175" i="248"/>
  <c r="AB175" i="248" s="1"/>
  <c r="K175" i="248"/>
  <c r="G175" i="248"/>
  <c r="T174" i="248"/>
  <c r="S174" i="248"/>
  <c r="L174" i="248"/>
  <c r="J174" i="248"/>
  <c r="I174" i="248"/>
  <c r="O174" i="248" s="1"/>
  <c r="O159" i="248"/>
  <c r="M159" i="248"/>
  <c r="K159" i="248"/>
  <c r="G159" i="248"/>
  <c r="AB158" i="248"/>
  <c r="O158" i="248"/>
  <c r="M158" i="248"/>
  <c r="N158" i="248" s="1"/>
  <c r="K158" i="248"/>
  <c r="G158" i="248"/>
  <c r="T157" i="248"/>
  <c r="S157" i="248"/>
  <c r="L157" i="248"/>
  <c r="J157" i="248"/>
  <c r="I157" i="248"/>
  <c r="O143" i="248"/>
  <c r="M143" i="248"/>
  <c r="K143" i="248"/>
  <c r="G143" i="248"/>
  <c r="O142" i="248"/>
  <c r="M142" i="248"/>
  <c r="AB142" i="248" s="1"/>
  <c r="K142" i="248"/>
  <c r="G142" i="248"/>
  <c r="AA141" i="248"/>
  <c r="O141" i="248"/>
  <c r="N141" i="248"/>
  <c r="Q141" i="248" s="1"/>
  <c r="M141" i="248"/>
  <c r="K141" i="248"/>
  <c r="G141" i="248"/>
  <c r="T140" i="248"/>
  <c r="S140" i="248"/>
  <c r="L140" i="248"/>
  <c r="J140" i="248"/>
  <c r="I140" i="248"/>
  <c r="K140" i="248" s="1"/>
  <c r="O127" i="248"/>
  <c r="M127" i="248"/>
  <c r="K127" i="248"/>
  <c r="G127" i="248"/>
  <c r="O126" i="248"/>
  <c r="M126" i="248"/>
  <c r="N126" i="248" s="1"/>
  <c r="K126" i="248"/>
  <c r="G126" i="248"/>
  <c r="AA125" i="248"/>
  <c r="O125" i="248"/>
  <c r="N125" i="248"/>
  <c r="M125" i="248"/>
  <c r="AB125" i="248" s="1"/>
  <c r="K125" i="248"/>
  <c r="G125" i="248"/>
  <c r="O124" i="248"/>
  <c r="M124" i="248"/>
  <c r="AB124" i="248" s="1"/>
  <c r="K124" i="248"/>
  <c r="G124" i="248"/>
  <c r="T123" i="248"/>
  <c r="S123" i="248"/>
  <c r="L123" i="248"/>
  <c r="J123" i="248"/>
  <c r="I123" i="248"/>
  <c r="O110" i="248"/>
  <c r="M110" i="248"/>
  <c r="AB110" i="248" s="1"/>
  <c r="K110" i="248"/>
  <c r="G110" i="248"/>
  <c r="O109" i="248"/>
  <c r="N109" i="248"/>
  <c r="M109" i="248"/>
  <c r="AA109" i="248" s="1"/>
  <c r="K109" i="248"/>
  <c r="G109" i="248"/>
  <c r="O108" i="248"/>
  <c r="M108" i="248"/>
  <c r="K108" i="248"/>
  <c r="G108" i="248"/>
  <c r="O107" i="248"/>
  <c r="M107" i="248"/>
  <c r="K107" i="248"/>
  <c r="G107" i="248"/>
  <c r="T106" i="248"/>
  <c r="S106" i="248"/>
  <c r="L106" i="248"/>
  <c r="J106" i="248"/>
  <c r="I106" i="248"/>
  <c r="AA93" i="248"/>
  <c r="O93" i="248"/>
  <c r="N93" i="248"/>
  <c r="M93" i="248"/>
  <c r="AB93" i="248" s="1"/>
  <c r="K93" i="248"/>
  <c r="G93" i="248"/>
  <c r="O92" i="248"/>
  <c r="M92" i="248"/>
  <c r="AB92" i="248" s="1"/>
  <c r="K92" i="248"/>
  <c r="G92" i="248"/>
  <c r="O91" i="248"/>
  <c r="N91" i="248"/>
  <c r="P91" i="248" s="1"/>
  <c r="M91" i="248"/>
  <c r="K91" i="248"/>
  <c r="G91" i="248"/>
  <c r="O90" i="248"/>
  <c r="M90" i="248"/>
  <c r="K90" i="248"/>
  <c r="G90" i="248"/>
  <c r="T89" i="248"/>
  <c r="S89" i="248"/>
  <c r="L89" i="248"/>
  <c r="J89" i="248"/>
  <c r="I89" i="248"/>
  <c r="O75" i="248"/>
  <c r="M75" i="248"/>
  <c r="K75" i="248"/>
  <c r="G75" i="248"/>
  <c r="O74" i="248"/>
  <c r="M74" i="248"/>
  <c r="AB74" i="248" s="1"/>
  <c r="K74" i="248"/>
  <c r="G74" i="248"/>
  <c r="O73" i="248"/>
  <c r="M73" i="248"/>
  <c r="N73" i="248" s="1"/>
  <c r="Q73" i="248" s="1"/>
  <c r="K73" i="248"/>
  <c r="G73" i="248"/>
  <c r="T72" i="248"/>
  <c r="S72" i="248"/>
  <c r="L72" i="248"/>
  <c r="O72" i="248" s="1"/>
  <c r="J72" i="248"/>
  <c r="K72" i="248" s="1"/>
  <c r="I72" i="248"/>
  <c r="O58" i="248"/>
  <c r="M58" i="248"/>
  <c r="AB58" i="248" s="1"/>
  <c r="K58" i="248"/>
  <c r="G58" i="248"/>
  <c r="O57" i="248"/>
  <c r="M57" i="248"/>
  <c r="K57" i="248"/>
  <c r="G57" i="248"/>
  <c r="AB56" i="248"/>
  <c r="O56" i="248"/>
  <c r="M56" i="248"/>
  <c r="N56" i="248" s="1"/>
  <c r="K56" i="248"/>
  <c r="G56" i="248"/>
  <c r="T55" i="248"/>
  <c r="S55" i="248"/>
  <c r="L55" i="248"/>
  <c r="O55" i="248" s="1"/>
  <c r="J55" i="248"/>
  <c r="K55" i="248" s="1"/>
  <c r="I55" i="248"/>
  <c r="O41" i="248"/>
  <c r="M41" i="248"/>
  <c r="K41" i="248"/>
  <c r="G41" i="248"/>
  <c r="O40" i="248"/>
  <c r="M40" i="248"/>
  <c r="N40" i="248" s="1"/>
  <c r="K40" i="248"/>
  <c r="G40" i="248"/>
  <c r="O39" i="248"/>
  <c r="N39" i="248"/>
  <c r="M39" i="248"/>
  <c r="K39" i="248"/>
  <c r="G39" i="248"/>
  <c r="T38" i="248"/>
  <c r="S38" i="248"/>
  <c r="L38" i="248"/>
  <c r="O38" i="248" s="1"/>
  <c r="J38" i="248"/>
  <c r="I38" i="248"/>
  <c r="O23" i="248"/>
  <c r="M23" i="248"/>
  <c r="AB23" i="248" s="1"/>
  <c r="K23" i="248"/>
  <c r="G23" i="248"/>
  <c r="O22" i="248"/>
  <c r="M22" i="248"/>
  <c r="K22" i="248"/>
  <c r="G22" i="248"/>
  <c r="T21" i="248"/>
  <c r="S21" i="248"/>
  <c r="L21" i="248"/>
  <c r="J21" i="248"/>
  <c r="I21" i="248"/>
  <c r="K21" i="248" s="1"/>
  <c r="O8" i="248"/>
  <c r="M8" i="248"/>
  <c r="N8" i="248" s="1"/>
  <c r="K8" i="248"/>
  <c r="G8" i="248"/>
  <c r="O7" i="248"/>
  <c r="M7" i="248"/>
  <c r="N7" i="248" s="1"/>
  <c r="K7" i="248"/>
  <c r="G7" i="248"/>
  <c r="O6" i="248"/>
  <c r="M6" i="248"/>
  <c r="K6" i="248"/>
  <c r="G6" i="248"/>
  <c r="O5" i="248"/>
  <c r="M5" i="248"/>
  <c r="AB5" i="248" s="1"/>
  <c r="K5" i="248"/>
  <c r="G5" i="248"/>
  <c r="H2" i="248"/>
  <c r="D1" i="248"/>
  <c r="X34" i="247"/>
  <c r="W34" i="247"/>
  <c r="V34" i="247"/>
  <c r="T34" i="247"/>
  <c r="P34" i="247"/>
  <c r="O34" i="247"/>
  <c r="N34" i="247"/>
  <c r="M34" i="247"/>
  <c r="K34" i="247"/>
  <c r="H34" i="247"/>
  <c r="G34" i="247"/>
  <c r="O16" i="247"/>
  <c r="M16" i="247"/>
  <c r="I16" i="247"/>
  <c r="H16" i="247"/>
  <c r="G16" i="247"/>
  <c r="E16" i="247"/>
  <c r="F8" i="247"/>
  <c r="M7" i="247"/>
  <c r="K7" i="247"/>
  <c r="I7" i="247"/>
  <c r="G7" i="247"/>
  <c r="F7" i="247"/>
  <c r="E7" i="247"/>
  <c r="M6" i="247"/>
  <c r="K6" i="247"/>
  <c r="I6" i="247"/>
  <c r="G6" i="247"/>
  <c r="F6" i="247"/>
  <c r="E6" i="247"/>
  <c r="F3" i="247"/>
  <c r="AD106" i="246"/>
  <c r="AC106" i="246"/>
  <c r="Z106" i="246"/>
  <c r="Y106" i="246"/>
  <c r="T106" i="246"/>
  <c r="S106" i="246"/>
  <c r="L106" i="246"/>
  <c r="O106" i="246" s="1"/>
  <c r="J106" i="246"/>
  <c r="I106" i="246"/>
  <c r="O93" i="246"/>
  <c r="M93" i="246"/>
  <c r="K93" i="246"/>
  <c r="G93" i="246"/>
  <c r="O92" i="246"/>
  <c r="M92" i="246"/>
  <c r="AF92" i="246" s="1"/>
  <c r="K92" i="246"/>
  <c r="G92" i="246"/>
  <c r="O91" i="246"/>
  <c r="M91" i="246"/>
  <c r="K91" i="246"/>
  <c r="G91" i="246"/>
  <c r="O90" i="246"/>
  <c r="M90" i="246"/>
  <c r="AE90" i="246" s="1"/>
  <c r="K90" i="246"/>
  <c r="G90" i="246"/>
  <c r="AD89" i="246"/>
  <c r="AC89" i="246"/>
  <c r="Z89" i="246"/>
  <c r="Y89" i="246"/>
  <c r="T89" i="246"/>
  <c r="S89" i="246"/>
  <c r="L89" i="246"/>
  <c r="J89" i="246"/>
  <c r="K89" i="246" s="1"/>
  <c r="I89" i="246"/>
  <c r="O75" i="246"/>
  <c r="M75" i="246"/>
  <c r="AF75" i="246" s="1"/>
  <c r="K75" i="246"/>
  <c r="G75" i="246"/>
  <c r="AF74" i="246"/>
  <c r="O74" i="246"/>
  <c r="M74" i="246"/>
  <c r="N74" i="246" s="1"/>
  <c r="K74" i="246"/>
  <c r="G74" i="246"/>
  <c r="O73" i="246"/>
  <c r="N73" i="246"/>
  <c r="M73" i="246"/>
  <c r="AE73" i="246" s="1"/>
  <c r="K73" i="246"/>
  <c r="G73" i="246"/>
  <c r="AD72" i="246"/>
  <c r="AC72" i="246"/>
  <c r="Z72" i="246"/>
  <c r="Y72" i="246"/>
  <c r="T72" i="246"/>
  <c r="S72" i="246"/>
  <c r="L72" i="246"/>
  <c r="J72" i="246"/>
  <c r="K72" i="246" s="1"/>
  <c r="I72" i="246"/>
  <c r="O56" i="246"/>
  <c r="M56" i="246"/>
  <c r="AE56" i="246" s="1"/>
  <c r="K56" i="246"/>
  <c r="G56" i="246"/>
  <c r="AD55" i="246"/>
  <c r="AC55" i="246"/>
  <c r="Z55" i="246"/>
  <c r="Y55" i="246"/>
  <c r="T55" i="246"/>
  <c r="S55" i="246"/>
  <c r="L55" i="246"/>
  <c r="J55" i="246"/>
  <c r="K55" i="246" s="1"/>
  <c r="I55" i="246"/>
  <c r="O42" i="246"/>
  <c r="M42" i="246"/>
  <c r="AF42" i="246" s="1"/>
  <c r="K42" i="246"/>
  <c r="G42" i="246"/>
  <c r="O41" i="246"/>
  <c r="M41" i="246"/>
  <c r="N41" i="246" s="1"/>
  <c r="K41" i="246"/>
  <c r="G41" i="246"/>
  <c r="O40" i="246"/>
  <c r="M40" i="246"/>
  <c r="K40" i="246"/>
  <c r="G40" i="246"/>
  <c r="AF39" i="246"/>
  <c r="O39" i="246"/>
  <c r="M39" i="246"/>
  <c r="N39" i="246" s="1"/>
  <c r="K39" i="246"/>
  <c r="G39" i="246"/>
  <c r="AD38" i="246"/>
  <c r="AC38" i="246"/>
  <c r="Z38" i="246"/>
  <c r="Y38" i="246"/>
  <c r="T38" i="246"/>
  <c r="S38" i="246"/>
  <c r="L38" i="246"/>
  <c r="J38" i="246"/>
  <c r="I38" i="246"/>
  <c r="K38" i="246" s="1"/>
  <c r="AF28" i="246"/>
  <c r="O28" i="246"/>
  <c r="M28" i="246"/>
  <c r="K28" i="246"/>
  <c r="G28" i="246"/>
  <c r="O27" i="246"/>
  <c r="M27" i="246"/>
  <c r="K27" i="246"/>
  <c r="G27" i="246"/>
  <c r="O26" i="246"/>
  <c r="M26" i="246"/>
  <c r="K26" i="246"/>
  <c r="G26" i="246"/>
  <c r="O25" i="246"/>
  <c r="M25" i="246"/>
  <c r="AF25" i="246" s="1"/>
  <c r="K25" i="246"/>
  <c r="G25" i="246"/>
  <c r="O24" i="246"/>
  <c r="M24" i="246"/>
  <c r="AE24" i="246" s="1"/>
  <c r="K24" i="246"/>
  <c r="G24" i="246"/>
  <c r="O23" i="246"/>
  <c r="M23" i="246"/>
  <c r="AE23" i="246" s="1"/>
  <c r="K23" i="246"/>
  <c r="G23" i="246"/>
  <c r="O22" i="246"/>
  <c r="M22" i="246"/>
  <c r="K22" i="246"/>
  <c r="G22" i="246"/>
  <c r="AD21" i="246"/>
  <c r="AC21" i="246"/>
  <c r="Z21" i="246"/>
  <c r="Y21" i="246"/>
  <c r="T21" i="246"/>
  <c r="S21" i="246"/>
  <c r="L21" i="246"/>
  <c r="O21" i="246" s="1"/>
  <c r="J21" i="246"/>
  <c r="I21" i="246"/>
  <c r="O8" i="246"/>
  <c r="M8" i="246"/>
  <c r="K8" i="246"/>
  <c r="G8" i="246"/>
  <c r="O7" i="246"/>
  <c r="M7" i="246"/>
  <c r="AF7" i="246" s="1"/>
  <c r="K7" i="246"/>
  <c r="G7" i="246"/>
  <c r="O6" i="246"/>
  <c r="M6" i="246"/>
  <c r="K6" i="246"/>
  <c r="G6" i="246"/>
  <c r="O5" i="246"/>
  <c r="M5" i="246"/>
  <c r="AE5" i="246" s="1"/>
  <c r="K5" i="246"/>
  <c r="G5" i="246"/>
  <c r="H2" i="246"/>
  <c r="D1" i="246"/>
  <c r="T191" i="245"/>
  <c r="S191" i="245"/>
  <c r="L191" i="245"/>
  <c r="J191" i="245"/>
  <c r="I191" i="245"/>
  <c r="O179" i="245"/>
  <c r="M179" i="245"/>
  <c r="K179" i="245"/>
  <c r="G179" i="245"/>
  <c r="O178" i="245"/>
  <c r="N178" i="245"/>
  <c r="M178" i="245"/>
  <c r="AB178" i="245" s="1"/>
  <c r="K178" i="245"/>
  <c r="G178" i="245"/>
  <c r="O177" i="245"/>
  <c r="M177" i="245"/>
  <c r="AB177" i="245" s="1"/>
  <c r="K177" i="245"/>
  <c r="G177" i="245"/>
  <c r="AB176" i="245"/>
  <c r="O176" i="245"/>
  <c r="N176" i="245"/>
  <c r="M176" i="245"/>
  <c r="AA176" i="245" s="1"/>
  <c r="K176" i="245"/>
  <c r="G176" i="245"/>
  <c r="O175" i="245"/>
  <c r="M175" i="245"/>
  <c r="K175" i="245"/>
  <c r="G175" i="245"/>
  <c r="T174" i="245"/>
  <c r="S174" i="245"/>
  <c r="L174" i="245"/>
  <c r="J174" i="245"/>
  <c r="I174" i="245"/>
  <c r="AB159" i="245"/>
  <c r="O159" i="245"/>
  <c r="M159" i="245"/>
  <c r="N159" i="245" s="1"/>
  <c r="Q159" i="245" s="1"/>
  <c r="K159" i="245"/>
  <c r="G159" i="245"/>
  <c r="O158" i="245"/>
  <c r="M158" i="245"/>
  <c r="K158" i="245"/>
  <c r="G158" i="245"/>
  <c r="T157" i="245"/>
  <c r="S157" i="245"/>
  <c r="L157" i="245"/>
  <c r="J157" i="245"/>
  <c r="K157" i="245" s="1"/>
  <c r="I157" i="245"/>
  <c r="O143" i="245"/>
  <c r="N143" i="245"/>
  <c r="M143" i="245"/>
  <c r="AB143" i="245" s="1"/>
  <c r="K143" i="245"/>
  <c r="G143" i="245"/>
  <c r="O142" i="245"/>
  <c r="M142" i="245"/>
  <c r="AB142" i="245" s="1"/>
  <c r="K142" i="245"/>
  <c r="G142" i="245"/>
  <c r="O141" i="245"/>
  <c r="M141" i="245"/>
  <c r="K141" i="245"/>
  <c r="G141" i="245"/>
  <c r="T140" i="245"/>
  <c r="S140" i="245"/>
  <c r="L140" i="245"/>
  <c r="J140" i="245"/>
  <c r="I140" i="245"/>
  <c r="O127" i="245"/>
  <c r="M127" i="245"/>
  <c r="K127" i="245"/>
  <c r="G127" i="245"/>
  <c r="AA126" i="245"/>
  <c r="O126" i="245"/>
  <c r="M126" i="245"/>
  <c r="AB126" i="245" s="1"/>
  <c r="K126" i="245"/>
  <c r="G126" i="245"/>
  <c r="O125" i="245"/>
  <c r="M125" i="245"/>
  <c r="AB125" i="245" s="1"/>
  <c r="K125" i="245"/>
  <c r="G125" i="245"/>
  <c r="O124" i="245"/>
  <c r="M124" i="245"/>
  <c r="AB124" i="245" s="1"/>
  <c r="K124" i="245"/>
  <c r="G124" i="245"/>
  <c r="T123" i="245"/>
  <c r="S123" i="245"/>
  <c r="L123" i="245"/>
  <c r="J123" i="245"/>
  <c r="I123" i="245"/>
  <c r="O110" i="245"/>
  <c r="M110" i="245"/>
  <c r="AB110" i="245" s="1"/>
  <c r="K110" i="245"/>
  <c r="G110" i="245"/>
  <c r="O109" i="245"/>
  <c r="M109" i="245"/>
  <c r="AB109" i="245" s="1"/>
  <c r="K109" i="245"/>
  <c r="G109" i="245"/>
  <c r="O108" i="245"/>
  <c r="M108" i="245"/>
  <c r="K108" i="245"/>
  <c r="G108" i="245"/>
  <c r="O107" i="245"/>
  <c r="M107" i="245"/>
  <c r="AB107" i="245" s="1"/>
  <c r="K107" i="245"/>
  <c r="G107" i="245"/>
  <c r="T106" i="245"/>
  <c r="S106" i="245"/>
  <c r="L106" i="245"/>
  <c r="O106" i="245" s="1"/>
  <c r="J106" i="245"/>
  <c r="I106" i="245"/>
  <c r="O93" i="245"/>
  <c r="M93" i="245"/>
  <c r="AB93" i="245" s="1"/>
  <c r="K93" i="245"/>
  <c r="G93" i="245"/>
  <c r="O92" i="245"/>
  <c r="M92" i="245"/>
  <c r="AB92" i="245" s="1"/>
  <c r="K92" i="245"/>
  <c r="G92" i="245"/>
  <c r="O91" i="245"/>
  <c r="M91" i="245"/>
  <c r="K91" i="245"/>
  <c r="G91" i="245"/>
  <c r="O90" i="245"/>
  <c r="M90" i="245"/>
  <c r="K90" i="245"/>
  <c r="G90" i="245"/>
  <c r="T89" i="245"/>
  <c r="S89" i="245"/>
  <c r="L89" i="245"/>
  <c r="J89" i="245"/>
  <c r="K89" i="245" s="1"/>
  <c r="I89" i="245"/>
  <c r="AB75" i="245"/>
  <c r="AA75" i="245"/>
  <c r="O75" i="245"/>
  <c r="M75" i="245"/>
  <c r="N75" i="245" s="1"/>
  <c r="Q75" i="245" s="1"/>
  <c r="K75" i="245"/>
  <c r="G75" i="245"/>
  <c r="AA74" i="245"/>
  <c r="O74" i="245"/>
  <c r="M74" i="245"/>
  <c r="AB74" i="245" s="1"/>
  <c r="K74" i="245"/>
  <c r="G74" i="245"/>
  <c r="O73" i="245"/>
  <c r="M73" i="245"/>
  <c r="M89" i="245" s="1"/>
  <c r="K73" i="245"/>
  <c r="G73" i="245"/>
  <c r="T72" i="245"/>
  <c r="S72" i="245"/>
  <c r="L72" i="245"/>
  <c r="J72" i="245"/>
  <c r="I72" i="245"/>
  <c r="O58" i="245"/>
  <c r="M58" i="245"/>
  <c r="AB58" i="245" s="1"/>
  <c r="K58" i="245"/>
  <c r="G58" i="245"/>
  <c r="O57" i="245"/>
  <c r="M57" i="245"/>
  <c r="K57" i="245"/>
  <c r="G57" i="245"/>
  <c r="O56" i="245"/>
  <c r="N56" i="245"/>
  <c r="M56" i="245"/>
  <c r="K56" i="245"/>
  <c r="G56" i="245"/>
  <c r="T55" i="245"/>
  <c r="S55" i="245"/>
  <c r="L55" i="245"/>
  <c r="J55" i="245"/>
  <c r="I55" i="245"/>
  <c r="AB41" i="245"/>
  <c r="O41" i="245"/>
  <c r="M41" i="245"/>
  <c r="AA41" i="245" s="1"/>
  <c r="K41" i="245"/>
  <c r="G41" i="245"/>
  <c r="O40" i="245"/>
  <c r="M40" i="245"/>
  <c r="K40" i="245"/>
  <c r="G40" i="245"/>
  <c r="O39" i="245"/>
  <c r="M39" i="245"/>
  <c r="M55" i="245" s="1"/>
  <c r="K39" i="245"/>
  <c r="G39" i="245"/>
  <c r="T38" i="245"/>
  <c r="S38" i="245"/>
  <c r="L38" i="245"/>
  <c r="J38" i="245"/>
  <c r="I38" i="245"/>
  <c r="O23" i="245"/>
  <c r="M23" i="245"/>
  <c r="AB23" i="245" s="1"/>
  <c r="K23" i="245"/>
  <c r="G23" i="245"/>
  <c r="O22" i="245"/>
  <c r="N22" i="245"/>
  <c r="M22" i="245"/>
  <c r="AB22" i="245" s="1"/>
  <c r="K22" i="245"/>
  <c r="G22" i="245"/>
  <c r="T21" i="245"/>
  <c r="S21" i="245"/>
  <c r="L21" i="245"/>
  <c r="J21" i="245"/>
  <c r="K21" i="245" s="1"/>
  <c r="I21" i="245"/>
  <c r="O8" i="245"/>
  <c r="M8" i="245"/>
  <c r="K8" i="245"/>
  <c r="G8" i="245"/>
  <c r="AA7" i="245"/>
  <c r="O7" i="245"/>
  <c r="M7" i="245"/>
  <c r="K7" i="245"/>
  <c r="G7" i="245"/>
  <c r="O6" i="245"/>
  <c r="M6" i="245"/>
  <c r="K6" i="245"/>
  <c r="G6" i="245"/>
  <c r="O5" i="245"/>
  <c r="M5" i="245"/>
  <c r="AB5" i="245" s="1"/>
  <c r="K5" i="245"/>
  <c r="G5" i="245"/>
  <c r="H2" i="245"/>
  <c r="D1" i="245"/>
  <c r="X34" i="244"/>
  <c r="W34" i="244"/>
  <c r="V34" i="244"/>
  <c r="T34" i="244"/>
  <c r="P34" i="244"/>
  <c r="O34" i="244"/>
  <c r="N34" i="244"/>
  <c r="M34" i="244"/>
  <c r="K34" i="244"/>
  <c r="H34" i="244"/>
  <c r="G34" i="244"/>
  <c r="O16" i="244"/>
  <c r="M16" i="244"/>
  <c r="I16" i="244"/>
  <c r="H16" i="244"/>
  <c r="G16" i="244"/>
  <c r="E16" i="244"/>
  <c r="F8" i="244"/>
  <c r="M7" i="244"/>
  <c r="K7" i="244"/>
  <c r="I7" i="244"/>
  <c r="G7" i="244"/>
  <c r="F7" i="244"/>
  <c r="E7" i="244"/>
  <c r="M6" i="244"/>
  <c r="K6" i="244"/>
  <c r="I6" i="244"/>
  <c r="G6" i="244"/>
  <c r="F6" i="244"/>
  <c r="E6" i="244"/>
  <c r="AD106" i="243"/>
  <c r="AC106" i="243"/>
  <c r="Z106" i="243"/>
  <c r="Y106" i="243"/>
  <c r="T106" i="243"/>
  <c r="S106" i="243"/>
  <c r="L106" i="243"/>
  <c r="J106" i="243"/>
  <c r="I106" i="243"/>
  <c r="O93" i="243"/>
  <c r="M93" i="243"/>
  <c r="K93" i="243"/>
  <c r="G93" i="243"/>
  <c r="O92" i="243"/>
  <c r="M92" i="243"/>
  <c r="K92" i="243"/>
  <c r="G92" i="243"/>
  <c r="O91" i="243"/>
  <c r="M91" i="243"/>
  <c r="K91" i="243"/>
  <c r="G91" i="243"/>
  <c r="Q90" i="243"/>
  <c r="O90" i="243"/>
  <c r="N90" i="243"/>
  <c r="P90" i="243" s="1"/>
  <c r="M90" i="243"/>
  <c r="AF90" i="243" s="1"/>
  <c r="K90" i="243"/>
  <c r="G90" i="243"/>
  <c r="AD89" i="243"/>
  <c r="AC89" i="243"/>
  <c r="Z89" i="243"/>
  <c r="Y89" i="243"/>
  <c r="T89" i="243"/>
  <c r="S89" i="243"/>
  <c r="L89" i="243"/>
  <c r="J89" i="243"/>
  <c r="I89" i="243"/>
  <c r="O89" i="243" s="1"/>
  <c r="O75" i="243"/>
  <c r="N75" i="243"/>
  <c r="Q75" i="243" s="1"/>
  <c r="M75" i="243"/>
  <c r="AE75" i="243" s="1"/>
  <c r="K75" i="243"/>
  <c r="G75" i="243"/>
  <c r="O74" i="243"/>
  <c r="M74" i="243"/>
  <c r="N74" i="243" s="1"/>
  <c r="K74" i="243"/>
  <c r="G74" i="243"/>
  <c r="O73" i="243"/>
  <c r="M73" i="243"/>
  <c r="AF73" i="243" s="1"/>
  <c r="K73" i="243"/>
  <c r="G73" i="243"/>
  <c r="AD72" i="243"/>
  <c r="AC72" i="243"/>
  <c r="Z72" i="243"/>
  <c r="Y72" i="243"/>
  <c r="T72" i="243"/>
  <c r="S72" i="243"/>
  <c r="M72" i="243"/>
  <c r="L72" i="243"/>
  <c r="O72" i="243" s="1"/>
  <c r="J72" i="243"/>
  <c r="K72" i="243" s="1"/>
  <c r="I72" i="243"/>
  <c r="O56" i="243"/>
  <c r="M56" i="243"/>
  <c r="K56" i="243"/>
  <c r="G56" i="243"/>
  <c r="AD55" i="243"/>
  <c r="AC55" i="243"/>
  <c r="Z55" i="243"/>
  <c r="Y55" i="243"/>
  <c r="T55" i="243"/>
  <c r="S55" i="243"/>
  <c r="L55" i="243"/>
  <c r="J55" i="243"/>
  <c r="K55" i="243" s="1"/>
  <c r="I55" i="243"/>
  <c r="O55" i="243" s="1"/>
  <c r="O42" i="243"/>
  <c r="M42" i="243"/>
  <c r="K42" i="243"/>
  <c r="G42" i="243"/>
  <c r="AF41" i="243"/>
  <c r="O41" i="243"/>
  <c r="M41" i="243"/>
  <c r="K41" i="243"/>
  <c r="G41" i="243"/>
  <c r="O40" i="243"/>
  <c r="N40" i="243"/>
  <c r="M40" i="243"/>
  <c r="AF40" i="243" s="1"/>
  <c r="K40" i="243"/>
  <c r="G40" i="243"/>
  <c r="O39" i="243"/>
  <c r="M39" i="243"/>
  <c r="K39" i="243"/>
  <c r="G39" i="243"/>
  <c r="AD38" i="243"/>
  <c r="AC38" i="243"/>
  <c r="Z38" i="243"/>
  <c r="Y38" i="243"/>
  <c r="T38" i="243"/>
  <c r="S38" i="243"/>
  <c r="L38" i="243"/>
  <c r="O38" i="243" s="1"/>
  <c r="J38" i="243"/>
  <c r="K38" i="243" s="1"/>
  <c r="I38" i="243"/>
  <c r="O28" i="243"/>
  <c r="M28" i="243"/>
  <c r="N28" i="243" s="1"/>
  <c r="K28" i="243"/>
  <c r="G28" i="243"/>
  <c r="O27" i="243"/>
  <c r="M27" i="243"/>
  <c r="K27" i="243"/>
  <c r="G27" i="243"/>
  <c r="O26" i="243"/>
  <c r="N26" i="243"/>
  <c r="M26" i="243"/>
  <c r="AE26" i="243" s="1"/>
  <c r="K26" i="243"/>
  <c r="G26" i="243"/>
  <c r="AF25" i="243"/>
  <c r="O25" i="243"/>
  <c r="N25" i="243"/>
  <c r="Q25" i="243" s="1"/>
  <c r="M25" i="243"/>
  <c r="AE25" i="243" s="1"/>
  <c r="K25" i="243"/>
  <c r="G25" i="243"/>
  <c r="O24" i="243"/>
  <c r="M24" i="243"/>
  <c r="N24" i="243" s="1"/>
  <c r="K24" i="243"/>
  <c r="G24" i="243"/>
  <c r="O23" i="243"/>
  <c r="N23" i="243"/>
  <c r="M23" i="243"/>
  <c r="AF23" i="243" s="1"/>
  <c r="K23" i="243"/>
  <c r="G23" i="243"/>
  <c r="O22" i="243"/>
  <c r="M22" i="243"/>
  <c r="K22" i="243"/>
  <c r="G22" i="243"/>
  <c r="AD21" i="243"/>
  <c r="AC21" i="243"/>
  <c r="Z21" i="243"/>
  <c r="Y21" i="243"/>
  <c r="T21" i="243"/>
  <c r="S21" i="243"/>
  <c r="L21" i="243"/>
  <c r="J21" i="243"/>
  <c r="I21" i="243"/>
  <c r="O8" i="243"/>
  <c r="M8" i="243"/>
  <c r="K8" i="243"/>
  <c r="G8" i="243"/>
  <c r="O7" i="243"/>
  <c r="M7" i="243"/>
  <c r="K7" i="243"/>
  <c r="G7" i="243"/>
  <c r="O6" i="243"/>
  <c r="M6" i="243"/>
  <c r="AF6" i="243" s="1"/>
  <c r="K6" i="243"/>
  <c r="G6" i="243"/>
  <c r="AF5" i="243"/>
  <c r="O5" i="243"/>
  <c r="N5" i="243"/>
  <c r="Q5" i="243" s="1"/>
  <c r="M5" i="243"/>
  <c r="K5" i="243"/>
  <c r="G5" i="243"/>
  <c r="H2" i="243"/>
  <c r="D1" i="243"/>
  <c r="F3" i="241" s="1"/>
  <c r="T191" i="242"/>
  <c r="S191" i="242"/>
  <c r="L191" i="242"/>
  <c r="J191" i="242"/>
  <c r="I191" i="242"/>
  <c r="O179" i="242"/>
  <c r="N179" i="242"/>
  <c r="M179" i="242"/>
  <c r="AB179" i="242" s="1"/>
  <c r="K179" i="242"/>
  <c r="G179" i="242"/>
  <c r="O178" i="242"/>
  <c r="M178" i="242"/>
  <c r="AB178" i="242" s="1"/>
  <c r="K178" i="242"/>
  <c r="G178" i="242"/>
  <c r="O177" i="242"/>
  <c r="M177" i="242"/>
  <c r="K177" i="242"/>
  <c r="G177" i="242"/>
  <c r="AB176" i="242"/>
  <c r="O176" i="242"/>
  <c r="M176" i="242"/>
  <c r="K176" i="242"/>
  <c r="G176" i="242"/>
  <c r="O175" i="242"/>
  <c r="M175" i="242"/>
  <c r="AA175" i="242" s="1"/>
  <c r="K175" i="242"/>
  <c r="G175" i="242"/>
  <c r="T174" i="242"/>
  <c r="S174" i="242"/>
  <c r="L174" i="242"/>
  <c r="J174" i="242"/>
  <c r="I174" i="242"/>
  <c r="O159" i="242"/>
  <c r="M159" i="242"/>
  <c r="K159" i="242"/>
  <c r="G159" i="242"/>
  <c r="O158" i="242"/>
  <c r="N158" i="242"/>
  <c r="M158" i="242"/>
  <c r="AB158" i="242" s="1"/>
  <c r="K158" i="242"/>
  <c r="G158" i="242"/>
  <c r="T157" i="242"/>
  <c r="S157" i="242"/>
  <c r="L157" i="242"/>
  <c r="J157" i="242"/>
  <c r="K157" i="242" s="1"/>
  <c r="I157" i="242"/>
  <c r="O143" i="242"/>
  <c r="M143" i="242"/>
  <c r="K143" i="242"/>
  <c r="G143" i="242"/>
  <c r="O142" i="242"/>
  <c r="M142" i="242"/>
  <c r="K142" i="242"/>
  <c r="G142" i="242"/>
  <c r="O141" i="242"/>
  <c r="M141" i="242"/>
  <c r="AB141" i="242" s="1"/>
  <c r="K141" i="242"/>
  <c r="G141" i="242"/>
  <c r="T140" i="242"/>
  <c r="S140" i="242"/>
  <c r="L140" i="242"/>
  <c r="K140" i="242"/>
  <c r="J140" i="242"/>
  <c r="I140" i="242"/>
  <c r="AB127" i="242"/>
  <c r="O127" i="242"/>
  <c r="M127" i="242"/>
  <c r="K127" i="242"/>
  <c r="G127" i="242"/>
  <c r="AB126" i="242"/>
  <c r="O126" i="242"/>
  <c r="M126" i="242"/>
  <c r="AA126" i="242" s="1"/>
  <c r="K126" i="242"/>
  <c r="G126" i="242"/>
  <c r="O125" i="242"/>
  <c r="M125" i="242"/>
  <c r="AB125" i="242" s="1"/>
  <c r="K125" i="242"/>
  <c r="G125" i="242"/>
  <c r="O124" i="242"/>
  <c r="M124" i="242"/>
  <c r="K124" i="242"/>
  <c r="G124" i="242"/>
  <c r="T123" i="242"/>
  <c r="S123" i="242"/>
  <c r="L123" i="242"/>
  <c r="J123" i="242"/>
  <c r="I123" i="242"/>
  <c r="O110" i="242"/>
  <c r="M110" i="242"/>
  <c r="AB110" i="242" s="1"/>
  <c r="K110" i="242"/>
  <c r="G110" i="242"/>
  <c r="O109" i="242"/>
  <c r="M109" i="242"/>
  <c r="K109" i="242"/>
  <c r="G109" i="242"/>
  <c r="O108" i="242"/>
  <c r="N108" i="242"/>
  <c r="Q108" i="242" s="1"/>
  <c r="M108" i="242"/>
  <c r="K108" i="242"/>
  <c r="G108" i="242"/>
  <c r="O107" i="242"/>
  <c r="M107" i="242"/>
  <c r="AB107" i="242" s="1"/>
  <c r="K107" i="242"/>
  <c r="G107" i="242"/>
  <c r="T106" i="242"/>
  <c r="S106" i="242"/>
  <c r="L106" i="242"/>
  <c r="J106" i="242"/>
  <c r="K106" i="242" s="1"/>
  <c r="I106" i="242"/>
  <c r="O93" i="242"/>
  <c r="M93" i="242"/>
  <c r="K93" i="242"/>
  <c r="G93" i="242"/>
  <c r="O92" i="242"/>
  <c r="M92" i="242"/>
  <c r="AB92" i="242" s="1"/>
  <c r="K92" i="242"/>
  <c r="G92" i="242"/>
  <c r="AB91" i="242"/>
  <c r="O91" i="242"/>
  <c r="M91" i="242"/>
  <c r="K91" i="242"/>
  <c r="G91" i="242"/>
  <c r="O90" i="242"/>
  <c r="M90" i="242"/>
  <c r="K90" i="242"/>
  <c r="G90" i="242"/>
  <c r="T89" i="242"/>
  <c r="S89" i="242"/>
  <c r="L89" i="242"/>
  <c r="O89" i="242" s="1"/>
  <c r="J89" i="242"/>
  <c r="I89" i="242"/>
  <c r="K89" i="242" s="1"/>
  <c r="O75" i="242"/>
  <c r="M75" i="242"/>
  <c r="AA75" i="242" s="1"/>
  <c r="K75" i="242"/>
  <c r="G75" i="242"/>
  <c r="O74" i="242"/>
  <c r="M74" i="242"/>
  <c r="M89" i="242" s="1"/>
  <c r="K74" i="242"/>
  <c r="G74" i="242"/>
  <c r="AB73" i="242"/>
  <c r="O73" i="242"/>
  <c r="M73" i="242"/>
  <c r="AA73" i="242" s="1"/>
  <c r="K73" i="242"/>
  <c r="G73" i="242"/>
  <c r="T72" i="242"/>
  <c r="S72" i="242"/>
  <c r="L72" i="242"/>
  <c r="J72" i="242"/>
  <c r="K72" i="242" s="1"/>
  <c r="I72" i="242"/>
  <c r="O58" i="242"/>
  <c r="M58" i="242"/>
  <c r="K58" i="242"/>
  <c r="G58" i="242"/>
  <c r="AA57" i="242"/>
  <c r="O57" i="242"/>
  <c r="M57" i="242"/>
  <c r="N57" i="242" s="1"/>
  <c r="K57" i="242"/>
  <c r="G57" i="242"/>
  <c r="AB56" i="242"/>
  <c r="O56" i="242"/>
  <c r="M56" i="242"/>
  <c r="N56" i="242" s="1"/>
  <c r="K56" i="242"/>
  <c r="G56" i="242"/>
  <c r="T55" i="242"/>
  <c r="S55" i="242"/>
  <c r="L55" i="242"/>
  <c r="O55" i="242" s="1"/>
  <c r="K55" i="242"/>
  <c r="J55" i="242"/>
  <c r="I55" i="242"/>
  <c r="O41" i="242"/>
  <c r="M41" i="242"/>
  <c r="AA41" i="242" s="1"/>
  <c r="K41" i="242"/>
  <c r="G41" i="242"/>
  <c r="O40" i="242"/>
  <c r="M40" i="242"/>
  <c r="K40" i="242"/>
  <c r="G40" i="242"/>
  <c r="O39" i="242"/>
  <c r="M39" i="242"/>
  <c r="AB39" i="242" s="1"/>
  <c r="K39" i="242"/>
  <c r="G39" i="242"/>
  <c r="T38" i="242"/>
  <c r="S38" i="242"/>
  <c r="L38" i="242"/>
  <c r="K38" i="242"/>
  <c r="J38" i="242"/>
  <c r="I38" i="242"/>
  <c r="O23" i="242"/>
  <c r="M23" i="242"/>
  <c r="AB23" i="242" s="1"/>
  <c r="K23" i="242"/>
  <c r="G23" i="242"/>
  <c r="O22" i="242"/>
  <c r="M22" i="242"/>
  <c r="K22" i="242"/>
  <c r="G22" i="242"/>
  <c r="T21" i="242"/>
  <c r="S21" i="242"/>
  <c r="L21" i="242"/>
  <c r="J21" i="242"/>
  <c r="K21" i="242" s="1"/>
  <c r="I21" i="242"/>
  <c r="O8" i="242"/>
  <c r="M8" i="242"/>
  <c r="N8" i="242" s="1"/>
  <c r="K8" i="242"/>
  <c r="G8" i="242"/>
  <c r="AA7" i="242"/>
  <c r="O7" i="242"/>
  <c r="N7" i="242"/>
  <c r="M7" i="242"/>
  <c r="AB7" i="242" s="1"/>
  <c r="K7" i="242"/>
  <c r="G7" i="242"/>
  <c r="O6" i="242"/>
  <c r="M6" i="242"/>
  <c r="AB6" i="242" s="1"/>
  <c r="K6" i="242"/>
  <c r="G6" i="242"/>
  <c r="O5" i="242"/>
  <c r="M5" i="242"/>
  <c r="K5" i="242"/>
  <c r="G5" i="242"/>
  <c r="H2" i="242"/>
  <c r="D1" i="242"/>
  <c r="X34" i="241"/>
  <c r="W34" i="241"/>
  <c r="V34" i="241"/>
  <c r="T34" i="241"/>
  <c r="P34" i="241"/>
  <c r="M8" i="241" s="1"/>
  <c r="O34" i="241"/>
  <c r="N34" i="241"/>
  <c r="M34" i="241"/>
  <c r="K34" i="241"/>
  <c r="H34" i="241"/>
  <c r="G34" i="241"/>
  <c r="O16" i="241"/>
  <c r="I8" i="241" s="1"/>
  <c r="M16" i="241"/>
  <c r="I16" i="241"/>
  <c r="H16" i="241"/>
  <c r="G16" i="241"/>
  <c r="E16" i="241"/>
  <c r="F8" i="241"/>
  <c r="M7" i="241"/>
  <c r="K7" i="241"/>
  <c r="I7" i="241"/>
  <c r="G7" i="241"/>
  <c r="F7" i="241"/>
  <c r="E7" i="241"/>
  <c r="M6" i="241"/>
  <c r="K6" i="241"/>
  <c r="I6" i="241"/>
  <c r="G6" i="241"/>
  <c r="F6" i="241"/>
  <c r="E6" i="241"/>
  <c r="AD106" i="240"/>
  <c r="AC106" i="240"/>
  <c r="Z106" i="240"/>
  <c r="Y106" i="240"/>
  <c r="T106" i="240"/>
  <c r="S106" i="240"/>
  <c r="L106" i="240"/>
  <c r="O106" i="240" s="1"/>
  <c r="J106" i="240"/>
  <c r="K106" i="240" s="1"/>
  <c r="I106" i="240"/>
  <c r="O93" i="240"/>
  <c r="M93" i="240"/>
  <c r="K93" i="240"/>
  <c r="G93" i="240"/>
  <c r="O92" i="240"/>
  <c r="M92" i="240"/>
  <c r="K92" i="240"/>
  <c r="G92" i="240"/>
  <c r="O91" i="240"/>
  <c r="M91" i="240"/>
  <c r="N91" i="240" s="1"/>
  <c r="K91" i="240"/>
  <c r="G91" i="240"/>
  <c r="O90" i="240"/>
  <c r="M90" i="240"/>
  <c r="K90" i="240"/>
  <c r="G90" i="240"/>
  <c r="AD89" i="240"/>
  <c r="AC89" i="240"/>
  <c r="Z89" i="240"/>
  <c r="Y89" i="240"/>
  <c r="T89" i="240"/>
  <c r="S89" i="240"/>
  <c r="L89" i="240"/>
  <c r="O89" i="240" s="1"/>
  <c r="J89" i="240"/>
  <c r="K89" i="240" s="1"/>
  <c r="I89" i="240"/>
  <c r="O75" i="240"/>
  <c r="M75" i="240"/>
  <c r="AF75" i="240" s="1"/>
  <c r="K75" i="240"/>
  <c r="G75" i="240"/>
  <c r="O74" i="240"/>
  <c r="M74" i="240"/>
  <c r="K74" i="240"/>
  <c r="G74" i="240"/>
  <c r="O73" i="240"/>
  <c r="M73" i="240"/>
  <c r="K73" i="240"/>
  <c r="G73" i="240"/>
  <c r="AD72" i="240"/>
  <c r="AC72" i="240"/>
  <c r="Z72" i="240"/>
  <c r="Y72" i="240"/>
  <c r="T72" i="240"/>
  <c r="S72" i="240"/>
  <c r="L72" i="240"/>
  <c r="O72" i="240" s="1"/>
  <c r="J72" i="240"/>
  <c r="K72" i="240" s="1"/>
  <c r="I72" i="240"/>
  <c r="O56" i="240"/>
  <c r="M56" i="240"/>
  <c r="AE56" i="240" s="1"/>
  <c r="K56" i="240"/>
  <c r="G56" i="240"/>
  <c r="AD55" i="240"/>
  <c r="AC55" i="240"/>
  <c r="Z55" i="240"/>
  <c r="Y55" i="240"/>
  <c r="T55" i="240"/>
  <c r="S55" i="240"/>
  <c r="L55" i="240"/>
  <c r="J55" i="240"/>
  <c r="I55" i="240"/>
  <c r="O42" i="240"/>
  <c r="M42" i="240"/>
  <c r="AF42" i="240" s="1"/>
  <c r="K42" i="240"/>
  <c r="G42" i="240"/>
  <c r="O41" i="240"/>
  <c r="M41" i="240"/>
  <c r="K41" i="240"/>
  <c r="G41" i="240"/>
  <c r="O40" i="240"/>
  <c r="M40" i="240"/>
  <c r="AE40" i="240" s="1"/>
  <c r="K40" i="240"/>
  <c r="G40" i="240"/>
  <c r="O39" i="240"/>
  <c r="M39" i="240"/>
  <c r="K39" i="240"/>
  <c r="G39" i="240"/>
  <c r="AD38" i="240"/>
  <c r="AC38" i="240"/>
  <c r="Z38" i="240"/>
  <c r="Y38" i="240"/>
  <c r="T38" i="240"/>
  <c r="S38" i="240"/>
  <c r="L38" i="240"/>
  <c r="O38" i="240" s="1"/>
  <c r="K38" i="240"/>
  <c r="J38" i="240"/>
  <c r="I38" i="240"/>
  <c r="O28" i="240"/>
  <c r="M28" i="240"/>
  <c r="N28" i="240" s="1"/>
  <c r="K28" i="240"/>
  <c r="G28" i="240"/>
  <c r="O27" i="240"/>
  <c r="M27" i="240"/>
  <c r="K27" i="240"/>
  <c r="G27" i="240"/>
  <c r="O26" i="240"/>
  <c r="M26" i="240"/>
  <c r="AF26" i="240" s="1"/>
  <c r="K26" i="240"/>
  <c r="G26" i="240"/>
  <c r="O25" i="240"/>
  <c r="M25" i="240"/>
  <c r="AF25" i="240" s="1"/>
  <c r="K25" i="240"/>
  <c r="G25" i="240"/>
  <c r="AF24" i="240"/>
  <c r="O24" i="240"/>
  <c r="M24" i="240"/>
  <c r="N24" i="240" s="1"/>
  <c r="K24" i="240"/>
  <c r="G24" i="240"/>
  <c r="AF23" i="240"/>
  <c r="O23" i="240"/>
  <c r="M23" i="240"/>
  <c r="AE23" i="240" s="1"/>
  <c r="K23" i="240"/>
  <c r="G23" i="240"/>
  <c r="O22" i="240"/>
  <c r="M22" i="240"/>
  <c r="K22" i="240"/>
  <c r="G22" i="240"/>
  <c r="AD21" i="240"/>
  <c r="AD2" i="240" s="1"/>
  <c r="R6" i="238" s="1"/>
  <c r="AC21" i="240"/>
  <c r="Z21" i="240"/>
  <c r="Y21" i="240"/>
  <c r="T21" i="240"/>
  <c r="S21" i="240"/>
  <c r="L21" i="240"/>
  <c r="J21" i="240"/>
  <c r="I21" i="240"/>
  <c r="O8" i="240"/>
  <c r="M8" i="240"/>
  <c r="K8" i="240"/>
  <c r="G8" i="240"/>
  <c r="O7" i="240"/>
  <c r="M7" i="240"/>
  <c r="AF7" i="240" s="1"/>
  <c r="K7" i="240"/>
  <c r="G7" i="240"/>
  <c r="O6" i="240"/>
  <c r="M6" i="240"/>
  <c r="K6" i="240"/>
  <c r="G6" i="240"/>
  <c r="O5" i="240"/>
  <c r="M5" i="240"/>
  <c r="AE5" i="240" s="1"/>
  <c r="K5" i="240"/>
  <c r="G5" i="240"/>
  <c r="H2" i="240"/>
  <c r="D1" i="240"/>
  <c r="T191" i="239"/>
  <c r="S191" i="239"/>
  <c r="L191" i="239"/>
  <c r="J191" i="239"/>
  <c r="I191" i="239"/>
  <c r="O179" i="239"/>
  <c r="M179" i="239"/>
  <c r="K179" i="239"/>
  <c r="G179" i="239"/>
  <c r="O178" i="239"/>
  <c r="M178" i="239"/>
  <c r="K178" i="239"/>
  <c r="G178" i="239"/>
  <c r="O177" i="239"/>
  <c r="M177" i="239"/>
  <c r="AB177" i="239" s="1"/>
  <c r="K177" i="239"/>
  <c r="G177" i="239"/>
  <c r="O176" i="239"/>
  <c r="M176" i="239"/>
  <c r="K176" i="239"/>
  <c r="G176" i="239"/>
  <c r="O175" i="239"/>
  <c r="M175" i="239"/>
  <c r="AB175" i="239" s="1"/>
  <c r="K175" i="239"/>
  <c r="G175" i="239"/>
  <c r="T174" i="239"/>
  <c r="S174" i="239"/>
  <c r="L174" i="239"/>
  <c r="J174" i="239"/>
  <c r="I174" i="239"/>
  <c r="O159" i="239"/>
  <c r="M159" i="239"/>
  <c r="N159" i="239" s="1"/>
  <c r="K159" i="239"/>
  <c r="G159" i="239"/>
  <c r="O158" i="239"/>
  <c r="M158" i="239"/>
  <c r="K158" i="239"/>
  <c r="G158" i="239"/>
  <c r="T157" i="239"/>
  <c r="S157" i="239"/>
  <c r="L157" i="239"/>
  <c r="J157" i="239"/>
  <c r="I157" i="239"/>
  <c r="O143" i="239"/>
  <c r="M143" i="239"/>
  <c r="K143" i="239"/>
  <c r="G143" i="239"/>
  <c r="AA142" i="239"/>
  <c r="O142" i="239"/>
  <c r="N142" i="239"/>
  <c r="M142" i="239"/>
  <c r="AB142" i="239" s="1"/>
  <c r="K142" i="239"/>
  <c r="G142" i="239"/>
  <c r="O141" i="239"/>
  <c r="M141" i="239"/>
  <c r="K141" i="239"/>
  <c r="G141" i="239"/>
  <c r="T140" i="239"/>
  <c r="S140" i="239"/>
  <c r="L140" i="239"/>
  <c r="J140" i="239"/>
  <c r="K140" i="239" s="1"/>
  <c r="I140" i="239"/>
  <c r="O127" i="239"/>
  <c r="M127" i="239"/>
  <c r="K127" i="239"/>
  <c r="G127" i="239"/>
  <c r="O126" i="239"/>
  <c r="M126" i="239"/>
  <c r="AB126" i="239" s="1"/>
  <c r="K126" i="239"/>
  <c r="G126" i="239"/>
  <c r="AB125" i="239"/>
  <c r="O125" i="239"/>
  <c r="M125" i="239"/>
  <c r="AA125" i="239" s="1"/>
  <c r="K125" i="239"/>
  <c r="G125" i="239"/>
  <c r="O124" i="239"/>
  <c r="M124" i="239"/>
  <c r="AB124" i="239" s="1"/>
  <c r="K124" i="239"/>
  <c r="G124" i="239"/>
  <c r="T123" i="239"/>
  <c r="S123" i="239"/>
  <c r="L123" i="239"/>
  <c r="J123" i="239"/>
  <c r="I123" i="239"/>
  <c r="O110" i="239"/>
  <c r="N110" i="239"/>
  <c r="M110" i="239"/>
  <c r="AB110" i="239" s="1"/>
  <c r="K110" i="239"/>
  <c r="G110" i="239"/>
  <c r="O109" i="239"/>
  <c r="M109" i="239"/>
  <c r="AB109" i="239" s="1"/>
  <c r="K109" i="239"/>
  <c r="G109" i="239"/>
  <c r="O108" i="239"/>
  <c r="M108" i="239"/>
  <c r="AA108" i="239" s="1"/>
  <c r="K108" i="239"/>
  <c r="G108" i="239"/>
  <c r="AB107" i="239"/>
  <c r="O107" i="239"/>
  <c r="M107" i="239"/>
  <c r="AA107" i="239" s="1"/>
  <c r="K107" i="239"/>
  <c r="G107" i="239"/>
  <c r="T106" i="239"/>
  <c r="S106" i="239"/>
  <c r="L106" i="239"/>
  <c r="O106" i="239" s="1"/>
  <c r="J106" i="239"/>
  <c r="I106" i="239"/>
  <c r="AA93" i="239"/>
  <c r="O93" i="239"/>
  <c r="M93" i="239"/>
  <c r="AB93" i="239" s="1"/>
  <c r="K93" i="239"/>
  <c r="G93" i="239"/>
  <c r="O92" i="239"/>
  <c r="N92" i="239"/>
  <c r="M92" i="239"/>
  <c r="K92" i="239"/>
  <c r="G92" i="239"/>
  <c r="O91" i="239"/>
  <c r="M91" i="239"/>
  <c r="K91" i="239"/>
  <c r="G91" i="239"/>
  <c r="O90" i="239"/>
  <c r="N90" i="239"/>
  <c r="M90" i="239"/>
  <c r="K90" i="239"/>
  <c r="G90" i="239"/>
  <c r="T89" i="239"/>
  <c r="S89" i="239"/>
  <c r="L89" i="239"/>
  <c r="J89" i="239"/>
  <c r="I89" i="239"/>
  <c r="AA75" i="239"/>
  <c r="O75" i="239"/>
  <c r="N75" i="239"/>
  <c r="M75" i="239"/>
  <c r="AB75" i="239" s="1"/>
  <c r="K75" i="239"/>
  <c r="Q75" i="239" s="1"/>
  <c r="G75" i="239"/>
  <c r="O74" i="239"/>
  <c r="N74" i="239"/>
  <c r="M74" i="239"/>
  <c r="AB74" i="239" s="1"/>
  <c r="K74" i="239"/>
  <c r="G74" i="239"/>
  <c r="O73" i="239"/>
  <c r="M73" i="239"/>
  <c r="K73" i="239"/>
  <c r="G73" i="239"/>
  <c r="T72" i="239"/>
  <c r="S72" i="239"/>
  <c r="L72" i="239"/>
  <c r="J72" i="239"/>
  <c r="I72" i="239"/>
  <c r="AA58" i="239"/>
  <c r="O58" i="239"/>
  <c r="M58" i="239"/>
  <c r="K58" i="239"/>
  <c r="G58" i="239"/>
  <c r="O57" i="239"/>
  <c r="M57" i="239"/>
  <c r="N57" i="239" s="1"/>
  <c r="K57" i="239"/>
  <c r="G57" i="239"/>
  <c r="O56" i="239"/>
  <c r="M56" i="239"/>
  <c r="AB56" i="239" s="1"/>
  <c r="K56" i="239"/>
  <c r="G56" i="239"/>
  <c r="T55" i="239"/>
  <c r="S55" i="239"/>
  <c r="L55" i="239"/>
  <c r="J55" i="239"/>
  <c r="K55" i="239" s="1"/>
  <c r="I55" i="239"/>
  <c r="AA41" i="239"/>
  <c r="O41" i="239"/>
  <c r="M41" i="239"/>
  <c r="K41" i="239"/>
  <c r="G41" i="239"/>
  <c r="O40" i="239"/>
  <c r="M40" i="239"/>
  <c r="K40" i="239"/>
  <c r="G40" i="239"/>
  <c r="O39" i="239"/>
  <c r="M39" i="239"/>
  <c r="K39" i="239"/>
  <c r="G39" i="239"/>
  <c r="T38" i="239"/>
  <c r="S38" i="239"/>
  <c r="L38" i="239"/>
  <c r="J38" i="239"/>
  <c r="I38" i="239"/>
  <c r="O23" i="239"/>
  <c r="M23" i="239"/>
  <c r="K23" i="239"/>
  <c r="G23" i="239"/>
  <c r="O22" i="239"/>
  <c r="M22" i="239"/>
  <c r="N22" i="239" s="1"/>
  <c r="P22" i="239" s="1"/>
  <c r="K22" i="239"/>
  <c r="G22" i="239"/>
  <c r="T21" i="239"/>
  <c r="S21" i="239"/>
  <c r="L21" i="239"/>
  <c r="J21" i="239"/>
  <c r="K21" i="239" s="1"/>
  <c r="I21" i="239"/>
  <c r="O8" i="239"/>
  <c r="M8" i="239"/>
  <c r="K8" i="239"/>
  <c r="G8" i="239"/>
  <c r="O7" i="239"/>
  <c r="N7" i="239"/>
  <c r="P7" i="239" s="1"/>
  <c r="M7" i="239"/>
  <c r="AB7" i="239" s="1"/>
  <c r="K7" i="239"/>
  <c r="G7" i="239"/>
  <c r="O6" i="239"/>
  <c r="M6" i="239"/>
  <c r="K6" i="239"/>
  <c r="G6" i="239"/>
  <c r="O5" i="239"/>
  <c r="M5" i="239"/>
  <c r="AB5" i="239" s="1"/>
  <c r="K5" i="239"/>
  <c r="G5" i="239"/>
  <c r="H2" i="239"/>
  <c r="D1" i="239"/>
  <c r="F3" i="238" s="1"/>
  <c r="X34" i="238"/>
  <c r="W34" i="238"/>
  <c r="V34" i="238"/>
  <c r="T34" i="238"/>
  <c r="P34" i="238"/>
  <c r="O34" i="238"/>
  <c r="N34" i="238"/>
  <c r="M34" i="238"/>
  <c r="K34" i="238"/>
  <c r="H34" i="238"/>
  <c r="G34" i="238"/>
  <c r="O16" i="238"/>
  <c r="M16" i="238"/>
  <c r="I8" i="238" s="1"/>
  <c r="I16" i="238"/>
  <c r="H16" i="238"/>
  <c r="G16" i="238"/>
  <c r="E16" i="238"/>
  <c r="F8" i="238"/>
  <c r="M7" i="238"/>
  <c r="K7" i="238"/>
  <c r="I7" i="238"/>
  <c r="G7" i="238"/>
  <c r="F7" i="238"/>
  <c r="E7" i="238"/>
  <c r="M6" i="238"/>
  <c r="K6" i="238"/>
  <c r="I6" i="238"/>
  <c r="G6" i="238"/>
  <c r="F6" i="238"/>
  <c r="E6" i="238"/>
  <c r="AD106" i="237"/>
  <c r="AC106" i="237"/>
  <c r="Z106" i="237"/>
  <c r="Y106" i="237"/>
  <c r="T106" i="237"/>
  <c r="S106" i="237"/>
  <c r="L106" i="237"/>
  <c r="J106" i="237"/>
  <c r="I106" i="237"/>
  <c r="O93" i="237"/>
  <c r="M93" i="237"/>
  <c r="K93" i="237"/>
  <c r="G93" i="237"/>
  <c r="AF92" i="237"/>
  <c r="O92" i="237"/>
  <c r="M92" i="237"/>
  <c r="K92" i="237"/>
  <c r="G92" i="237"/>
  <c r="O91" i="237"/>
  <c r="M91" i="237"/>
  <c r="K91" i="237"/>
  <c r="G91" i="237"/>
  <c r="O90" i="237"/>
  <c r="M90" i="237"/>
  <c r="AF90" i="237" s="1"/>
  <c r="K90" i="237"/>
  <c r="G90" i="237"/>
  <c r="AD89" i="237"/>
  <c r="AC89" i="237"/>
  <c r="Z89" i="237"/>
  <c r="Y89" i="237"/>
  <c r="T89" i="237"/>
  <c r="S89" i="237"/>
  <c r="L89" i="237"/>
  <c r="O89" i="237" s="1"/>
  <c r="J89" i="237"/>
  <c r="I89" i="237"/>
  <c r="O75" i="237"/>
  <c r="M75" i="237"/>
  <c r="AF75" i="237" s="1"/>
  <c r="K75" i="237"/>
  <c r="G75" i="237"/>
  <c r="AF74" i="237"/>
  <c r="O74" i="237"/>
  <c r="M74" i="237"/>
  <c r="AE74" i="237" s="1"/>
  <c r="K74" i="237"/>
  <c r="G74" i="237"/>
  <c r="O73" i="237"/>
  <c r="M73" i="237"/>
  <c r="N73" i="237" s="1"/>
  <c r="K73" i="237"/>
  <c r="G73" i="237"/>
  <c r="AD72" i="237"/>
  <c r="AC72" i="237"/>
  <c r="Z72" i="237"/>
  <c r="Y72" i="237"/>
  <c r="T72" i="237"/>
  <c r="S72" i="237"/>
  <c r="L72" i="237"/>
  <c r="J72" i="237"/>
  <c r="I72" i="237"/>
  <c r="O56" i="237"/>
  <c r="M56" i="237"/>
  <c r="AE56" i="237" s="1"/>
  <c r="K56" i="237"/>
  <c r="G56" i="237"/>
  <c r="AD55" i="237"/>
  <c r="AC55" i="237"/>
  <c r="Z55" i="237"/>
  <c r="Y55" i="237"/>
  <c r="T55" i="237"/>
  <c r="S55" i="237"/>
  <c r="L55" i="237"/>
  <c r="O55" i="237" s="1"/>
  <c r="J55" i="237"/>
  <c r="I55" i="237"/>
  <c r="AE42" i="237"/>
  <c r="O42" i="237"/>
  <c r="M42" i="237"/>
  <c r="N42" i="237" s="1"/>
  <c r="K42" i="237"/>
  <c r="G42" i="237"/>
  <c r="O41" i="237"/>
  <c r="M41" i="237"/>
  <c r="AE41" i="237" s="1"/>
  <c r="K41" i="237"/>
  <c r="G41" i="237"/>
  <c r="O40" i="237"/>
  <c r="M40" i="237"/>
  <c r="K40" i="237"/>
  <c r="G40" i="237"/>
  <c r="O39" i="237"/>
  <c r="M39" i="237"/>
  <c r="AF39" i="237" s="1"/>
  <c r="K39" i="237"/>
  <c r="G39" i="237"/>
  <c r="AD38" i="237"/>
  <c r="AC38" i="237"/>
  <c r="Z38" i="237"/>
  <c r="Y38" i="237"/>
  <c r="T38" i="237"/>
  <c r="S38" i="237"/>
  <c r="L38" i="237"/>
  <c r="J38" i="237"/>
  <c r="I38" i="237"/>
  <c r="O28" i="237"/>
  <c r="M28" i="237"/>
  <c r="N28" i="237" s="1"/>
  <c r="P28" i="237" s="1"/>
  <c r="K28" i="237"/>
  <c r="G28" i="237"/>
  <c r="O27" i="237"/>
  <c r="M27" i="237"/>
  <c r="AF27" i="237" s="1"/>
  <c r="K27" i="237"/>
  <c r="G27" i="237"/>
  <c r="O26" i="237"/>
  <c r="M26" i="237"/>
  <c r="AF26" i="237" s="1"/>
  <c r="K26" i="237"/>
  <c r="G26" i="237"/>
  <c r="O25" i="237"/>
  <c r="M25" i="237"/>
  <c r="AF25" i="237" s="1"/>
  <c r="K25" i="237"/>
  <c r="G25" i="237"/>
  <c r="O24" i="237"/>
  <c r="N24" i="237"/>
  <c r="M24" i="237"/>
  <c r="K24" i="237"/>
  <c r="G24" i="237"/>
  <c r="O23" i="237"/>
  <c r="M23" i="237"/>
  <c r="AF23" i="237" s="1"/>
  <c r="K23" i="237"/>
  <c r="G23" i="237"/>
  <c r="O22" i="237"/>
  <c r="M22" i="237"/>
  <c r="K22" i="237"/>
  <c r="G22" i="237"/>
  <c r="AD21" i="237"/>
  <c r="AC21" i="237"/>
  <c r="Z21" i="237"/>
  <c r="Y21" i="237"/>
  <c r="T21" i="237"/>
  <c r="S21" i="237"/>
  <c r="L21" i="237"/>
  <c r="J21" i="237"/>
  <c r="I21" i="237"/>
  <c r="O8" i="237"/>
  <c r="M8" i="237"/>
  <c r="N8" i="237" s="1"/>
  <c r="K8" i="237"/>
  <c r="G8" i="237"/>
  <c r="O7" i="237"/>
  <c r="M7" i="237"/>
  <c r="AF7" i="237" s="1"/>
  <c r="K7" i="237"/>
  <c r="G7" i="237"/>
  <c r="O6" i="237"/>
  <c r="N6" i="237"/>
  <c r="Q6" i="237" s="1"/>
  <c r="M6" i="237"/>
  <c r="K6" i="237"/>
  <c r="G6" i="237"/>
  <c r="O5" i="237"/>
  <c r="M5" i="237"/>
  <c r="AE5" i="237" s="1"/>
  <c r="K5" i="237"/>
  <c r="G5" i="237"/>
  <c r="H2" i="237"/>
  <c r="D1" i="237"/>
  <c r="T191" i="236"/>
  <c r="S191" i="236"/>
  <c r="L191" i="236"/>
  <c r="J191" i="236"/>
  <c r="K191" i="236" s="1"/>
  <c r="I191" i="236"/>
  <c r="O179" i="236"/>
  <c r="M179" i="236"/>
  <c r="K179" i="236"/>
  <c r="G179" i="236"/>
  <c r="O178" i="236"/>
  <c r="M178" i="236"/>
  <c r="K178" i="236"/>
  <c r="G178" i="236"/>
  <c r="AA177" i="236"/>
  <c r="O177" i="236"/>
  <c r="M177" i="236"/>
  <c r="N177" i="236" s="1"/>
  <c r="K177" i="236"/>
  <c r="G177" i="236"/>
  <c r="O176" i="236"/>
  <c r="M176" i="236"/>
  <c r="N176" i="236" s="1"/>
  <c r="P176" i="236" s="1"/>
  <c r="K176" i="236"/>
  <c r="G176" i="236"/>
  <c r="AA175" i="236"/>
  <c r="O175" i="236"/>
  <c r="M175" i="236"/>
  <c r="K175" i="236"/>
  <c r="G175" i="236"/>
  <c r="T174" i="236"/>
  <c r="S174" i="236"/>
  <c r="L174" i="236"/>
  <c r="J174" i="236"/>
  <c r="I174" i="236"/>
  <c r="O159" i="236"/>
  <c r="M159" i="236"/>
  <c r="N159" i="236" s="1"/>
  <c r="K159" i="236"/>
  <c r="G159" i="236"/>
  <c r="O158" i="236"/>
  <c r="M158" i="236"/>
  <c r="N158" i="236" s="1"/>
  <c r="K158" i="236"/>
  <c r="G158" i="236"/>
  <c r="T157" i="236"/>
  <c r="S157" i="236"/>
  <c r="L157" i="236"/>
  <c r="J157" i="236"/>
  <c r="I157" i="236"/>
  <c r="O143" i="236"/>
  <c r="M143" i="236"/>
  <c r="N143" i="236" s="1"/>
  <c r="K143" i="236"/>
  <c r="G143" i="236"/>
  <c r="AB142" i="236"/>
  <c r="O142" i="236"/>
  <c r="M142" i="236"/>
  <c r="AA142" i="236" s="1"/>
  <c r="K142" i="236"/>
  <c r="G142" i="236"/>
  <c r="AA141" i="236"/>
  <c r="O141" i="236"/>
  <c r="M141" i="236"/>
  <c r="K141" i="236"/>
  <c r="G141" i="236"/>
  <c r="T140" i="236"/>
  <c r="S140" i="236"/>
  <c r="L140" i="236"/>
  <c r="J140" i="236"/>
  <c r="I140" i="236"/>
  <c r="O127" i="236"/>
  <c r="M127" i="236"/>
  <c r="AB127" i="236" s="1"/>
  <c r="K127" i="236"/>
  <c r="G127" i="236"/>
  <c r="AA126" i="236"/>
  <c r="O126" i="236"/>
  <c r="M126" i="236"/>
  <c r="N126" i="236" s="1"/>
  <c r="K126" i="236"/>
  <c r="G126" i="236"/>
  <c r="AA125" i="236"/>
  <c r="O125" i="236"/>
  <c r="M125" i="236"/>
  <c r="AB125" i="236" s="1"/>
  <c r="K125" i="236"/>
  <c r="G125" i="236"/>
  <c r="AB124" i="236"/>
  <c r="O124" i="236"/>
  <c r="N124" i="236"/>
  <c r="Q124" i="236" s="1"/>
  <c r="M124" i="236"/>
  <c r="AA124" i="236" s="1"/>
  <c r="K124" i="236"/>
  <c r="G124" i="236"/>
  <c r="T123" i="236"/>
  <c r="S123" i="236"/>
  <c r="L123" i="236"/>
  <c r="O123" i="236" s="1"/>
  <c r="J123" i="236"/>
  <c r="K123" i="236" s="1"/>
  <c r="I123" i="236"/>
  <c r="O110" i="236"/>
  <c r="M110" i="236"/>
  <c r="K110" i="236"/>
  <c r="G110" i="236"/>
  <c r="O109" i="236"/>
  <c r="M109" i="236"/>
  <c r="N109" i="236" s="1"/>
  <c r="P109" i="236" s="1"/>
  <c r="K109" i="236"/>
  <c r="G109" i="236"/>
  <c r="AA108" i="236"/>
  <c r="O108" i="236"/>
  <c r="M108" i="236"/>
  <c r="K108" i="236"/>
  <c r="G108" i="236"/>
  <c r="AB107" i="236"/>
  <c r="O107" i="236"/>
  <c r="N107" i="236"/>
  <c r="Q107" i="236" s="1"/>
  <c r="M107" i="236"/>
  <c r="AA107" i="236" s="1"/>
  <c r="K107" i="236"/>
  <c r="G107" i="236"/>
  <c r="T106" i="236"/>
  <c r="S106" i="236"/>
  <c r="L106" i="236"/>
  <c r="O106" i="236" s="1"/>
  <c r="J106" i="236"/>
  <c r="K106" i="236" s="1"/>
  <c r="I106" i="236"/>
  <c r="O93" i="236"/>
  <c r="M93" i="236"/>
  <c r="AB93" i="236" s="1"/>
  <c r="K93" i="236"/>
  <c r="G93" i="236"/>
  <c r="AA92" i="236"/>
  <c r="O92" i="236"/>
  <c r="M92" i="236"/>
  <c r="K92" i="236"/>
  <c r="G92" i="236"/>
  <c r="O91" i="236"/>
  <c r="M91" i="236"/>
  <c r="AA91" i="236" s="1"/>
  <c r="K91" i="236"/>
  <c r="G91" i="236"/>
  <c r="O90" i="236"/>
  <c r="M90" i="236"/>
  <c r="K90" i="236"/>
  <c r="G90" i="236"/>
  <c r="T89" i="236"/>
  <c r="S89" i="236"/>
  <c r="L89" i="236"/>
  <c r="J89" i="236"/>
  <c r="I89" i="236"/>
  <c r="AA75" i="236"/>
  <c r="O75" i="236"/>
  <c r="M75" i="236"/>
  <c r="N75" i="236" s="1"/>
  <c r="K75" i="236"/>
  <c r="G75" i="236"/>
  <c r="O74" i="236"/>
  <c r="M74" i="236"/>
  <c r="K74" i="236"/>
  <c r="G74" i="236"/>
  <c r="O73" i="236"/>
  <c r="N73" i="236"/>
  <c r="M73" i="236"/>
  <c r="K73" i="236"/>
  <c r="G73" i="236"/>
  <c r="T72" i="236"/>
  <c r="S72" i="236"/>
  <c r="L72" i="236"/>
  <c r="J72" i="236"/>
  <c r="K72" i="236" s="1"/>
  <c r="I72" i="236"/>
  <c r="O58" i="236"/>
  <c r="M58" i="236"/>
  <c r="K58" i="236"/>
  <c r="G58" i="236"/>
  <c r="AA57" i="236"/>
  <c r="O57" i="236"/>
  <c r="M57" i="236"/>
  <c r="K57" i="236"/>
  <c r="G57" i="236"/>
  <c r="O56" i="236"/>
  <c r="M56" i="236"/>
  <c r="AB56" i="236" s="1"/>
  <c r="K56" i="236"/>
  <c r="G56" i="236"/>
  <c r="T55" i="236"/>
  <c r="S55" i="236"/>
  <c r="L55" i="236"/>
  <c r="J55" i="236"/>
  <c r="K55" i="236" s="1"/>
  <c r="I55" i="236"/>
  <c r="AA41" i="236"/>
  <c r="O41" i="236"/>
  <c r="M41" i="236"/>
  <c r="N41" i="236" s="1"/>
  <c r="K41" i="236"/>
  <c r="G41" i="236"/>
  <c r="AA40" i="236"/>
  <c r="O40" i="236"/>
  <c r="N40" i="236"/>
  <c r="M40" i="236"/>
  <c r="AB40" i="236" s="1"/>
  <c r="K40" i="236"/>
  <c r="G40" i="236"/>
  <c r="O39" i="236"/>
  <c r="M39" i="236"/>
  <c r="N39" i="236" s="1"/>
  <c r="Q39" i="236" s="1"/>
  <c r="K39" i="236"/>
  <c r="G39" i="236"/>
  <c r="T38" i="236"/>
  <c r="S38" i="236"/>
  <c r="L38" i="236"/>
  <c r="O38" i="236" s="1"/>
  <c r="J38" i="236"/>
  <c r="I38" i="236"/>
  <c r="AB23" i="236"/>
  <c r="O23" i="236"/>
  <c r="M23" i="236"/>
  <c r="N23" i="236" s="1"/>
  <c r="K23" i="236"/>
  <c r="G23" i="236"/>
  <c r="O22" i="236"/>
  <c r="M22" i="236"/>
  <c r="K22" i="236"/>
  <c r="G22" i="236"/>
  <c r="T21" i="236"/>
  <c r="S21" i="236"/>
  <c r="L21" i="236"/>
  <c r="J21" i="236"/>
  <c r="I21" i="236"/>
  <c r="O8" i="236"/>
  <c r="M8" i="236"/>
  <c r="K8" i="236"/>
  <c r="G8" i="236"/>
  <c r="O7" i="236"/>
  <c r="M7" i="236"/>
  <c r="K7" i="236"/>
  <c r="G7" i="236"/>
  <c r="AA6" i="236"/>
  <c r="O6" i="236"/>
  <c r="M6" i="236"/>
  <c r="K6" i="236"/>
  <c r="G6" i="236"/>
  <c r="O5" i="236"/>
  <c r="M5" i="236"/>
  <c r="AA5" i="236" s="1"/>
  <c r="K5" i="236"/>
  <c r="G5" i="236"/>
  <c r="H2" i="236"/>
  <c r="D1" i="236"/>
  <c r="F3" i="235" s="1"/>
  <c r="X34" i="235"/>
  <c r="W34" i="235"/>
  <c r="V34" i="235"/>
  <c r="T34" i="235"/>
  <c r="P34" i="235"/>
  <c r="O34" i="235"/>
  <c r="N34" i="235"/>
  <c r="M34" i="235"/>
  <c r="K34" i="235"/>
  <c r="H34" i="235"/>
  <c r="G34" i="235"/>
  <c r="O16" i="235"/>
  <c r="M16" i="235"/>
  <c r="I16" i="235"/>
  <c r="H16" i="235"/>
  <c r="G16" i="235"/>
  <c r="E16" i="235"/>
  <c r="I8" i="235"/>
  <c r="F8" i="235"/>
  <c r="M7" i="235"/>
  <c r="K7" i="235"/>
  <c r="I7" i="235"/>
  <c r="G7" i="235"/>
  <c r="F7" i="235"/>
  <c r="E7" i="235"/>
  <c r="M6" i="235"/>
  <c r="K6" i="235"/>
  <c r="I6" i="235"/>
  <c r="G6" i="235"/>
  <c r="F6" i="235"/>
  <c r="E6" i="235"/>
  <c r="AD106" i="234"/>
  <c r="AC106" i="234"/>
  <c r="Z106" i="234"/>
  <c r="Y106" i="234"/>
  <c r="T106" i="234"/>
  <c r="S106" i="234"/>
  <c r="O106" i="234"/>
  <c r="L106" i="234"/>
  <c r="J106" i="234"/>
  <c r="I106" i="234"/>
  <c r="O93" i="234"/>
  <c r="M93" i="234"/>
  <c r="AE93" i="234" s="1"/>
  <c r="K93" i="234"/>
  <c r="G93" i="234"/>
  <c r="O92" i="234"/>
  <c r="M92" i="234"/>
  <c r="AF92" i="234" s="1"/>
  <c r="K92" i="234"/>
  <c r="G92" i="234"/>
  <c r="O91" i="234"/>
  <c r="M91" i="234"/>
  <c r="K91" i="234"/>
  <c r="G91" i="234"/>
  <c r="O90" i="234"/>
  <c r="M90" i="234"/>
  <c r="AE90" i="234" s="1"/>
  <c r="K90" i="234"/>
  <c r="G90" i="234"/>
  <c r="AD89" i="234"/>
  <c r="AC89" i="234"/>
  <c r="Z89" i="234"/>
  <c r="Y89" i="234"/>
  <c r="T89" i="234"/>
  <c r="S89" i="234"/>
  <c r="L89" i="234"/>
  <c r="J89" i="234"/>
  <c r="I89" i="234"/>
  <c r="O75" i="234"/>
  <c r="M75" i="234"/>
  <c r="AF75" i="234" s="1"/>
  <c r="K75" i="234"/>
  <c r="G75" i="234"/>
  <c r="O74" i="234"/>
  <c r="M74" i="234"/>
  <c r="K74" i="234"/>
  <c r="G74" i="234"/>
  <c r="AF73" i="234"/>
  <c r="AE73" i="234"/>
  <c r="O73" i="234"/>
  <c r="M73" i="234"/>
  <c r="K73" i="234"/>
  <c r="G73" i="234"/>
  <c r="AD72" i="234"/>
  <c r="AC72" i="234"/>
  <c r="Z72" i="234"/>
  <c r="Y72" i="234"/>
  <c r="T72" i="234"/>
  <c r="S72" i="234"/>
  <c r="L72" i="234"/>
  <c r="O72" i="234" s="1"/>
  <c r="J72" i="234"/>
  <c r="K72" i="234" s="1"/>
  <c r="I72" i="234"/>
  <c r="O56" i="234"/>
  <c r="M56" i="234"/>
  <c r="AE56" i="234" s="1"/>
  <c r="K56" i="234"/>
  <c r="G56" i="234"/>
  <c r="AD55" i="234"/>
  <c r="AC55" i="234"/>
  <c r="Z55" i="234"/>
  <c r="Y55" i="234"/>
  <c r="T55" i="234"/>
  <c r="S55" i="234"/>
  <c r="L55" i="234"/>
  <c r="J55" i="234"/>
  <c r="I55" i="234"/>
  <c r="O43" i="234"/>
  <c r="M43" i="234"/>
  <c r="K43" i="234"/>
  <c r="G43" i="234"/>
  <c r="AF42" i="234"/>
  <c r="O42" i="234"/>
  <c r="M42" i="234"/>
  <c r="AE42" i="234" s="1"/>
  <c r="K42" i="234"/>
  <c r="G42" i="234"/>
  <c r="O41" i="234"/>
  <c r="M41" i="234"/>
  <c r="AF41" i="234" s="1"/>
  <c r="K41" i="234"/>
  <c r="G41" i="234"/>
  <c r="O40" i="234"/>
  <c r="M40" i="234"/>
  <c r="AF40" i="234" s="1"/>
  <c r="K40" i="234"/>
  <c r="G40" i="234"/>
  <c r="O39" i="234"/>
  <c r="M39" i="234"/>
  <c r="AF39" i="234" s="1"/>
  <c r="K39" i="234"/>
  <c r="G39" i="234"/>
  <c r="AD38" i="234"/>
  <c r="AC38" i="234"/>
  <c r="Z38" i="234"/>
  <c r="Y38" i="234"/>
  <c r="T38" i="234"/>
  <c r="S38" i="234"/>
  <c r="L38" i="234"/>
  <c r="J38" i="234"/>
  <c r="I38" i="234"/>
  <c r="O27" i="234"/>
  <c r="M27" i="234"/>
  <c r="N27" i="234" s="1"/>
  <c r="Q27" i="234" s="1"/>
  <c r="K27" i="234"/>
  <c r="G27" i="234"/>
  <c r="O26" i="234"/>
  <c r="M26" i="234"/>
  <c r="AF26" i="234" s="1"/>
  <c r="K26" i="234"/>
  <c r="G26" i="234"/>
  <c r="O25" i="234"/>
  <c r="M25" i="234"/>
  <c r="K25" i="234"/>
  <c r="G25" i="234"/>
  <c r="O24" i="234"/>
  <c r="M24" i="234"/>
  <c r="K24" i="234"/>
  <c r="G24" i="234"/>
  <c r="O23" i="234"/>
  <c r="M23" i="234"/>
  <c r="N23" i="234" s="1"/>
  <c r="K23" i="234"/>
  <c r="G23" i="234"/>
  <c r="O22" i="234"/>
  <c r="M22" i="234"/>
  <c r="K22" i="234"/>
  <c r="G22" i="234"/>
  <c r="AD21" i="234"/>
  <c r="AC21" i="234"/>
  <c r="Z21" i="234"/>
  <c r="Y21" i="234"/>
  <c r="T21" i="234"/>
  <c r="S21" i="234"/>
  <c r="L21" i="234"/>
  <c r="J21" i="234"/>
  <c r="I21" i="234"/>
  <c r="O9" i="234"/>
  <c r="M9" i="234"/>
  <c r="N9" i="234" s="1"/>
  <c r="K9" i="234"/>
  <c r="G9" i="234"/>
  <c r="O8" i="234"/>
  <c r="M8" i="234"/>
  <c r="AF8" i="234" s="1"/>
  <c r="K8" i="234"/>
  <c r="G8" i="234"/>
  <c r="O7" i="234"/>
  <c r="M7" i="234"/>
  <c r="AF7" i="234" s="1"/>
  <c r="K7" i="234"/>
  <c r="G7" i="234"/>
  <c r="O6" i="234"/>
  <c r="M6" i="234"/>
  <c r="K6" i="234"/>
  <c r="G6" i="234"/>
  <c r="O5" i="234"/>
  <c r="M5" i="234"/>
  <c r="K5" i="234"/>
  <c r="G5" i="234"/>
  <c r="H2" i="234"/>
  <c r="D1" i="234"/>
  <c r="F3" i="232" s="1"/>
  <c r="T191" i="233"/>
  <c r="S191" i="233"/>
  <c r="L191" i="233"/>
  <c r="O191" i="233" s="1"/>
  <c r="J191" i="233"/>
  <c r="I191" i="233"/>
  <c r="O179" i="233"/>
  <c r="M179" i="233"/>
  <c r="K179" i="233"/>
  <c r="G179" i="233"/>
  <c r="O178" i="233"/>
  <c r="M178" i="233"/>
  <c r="AB178" i="233" s="1"/>
  <c r="K178" i="233"/>
  <c r="G178" i="233"/>
  <c r="O177" i="233"/>
  <c r="M177" i="233"/>
  <c r="K177" i="233"/>
  <c r="G177" i="233"/>
  <c r="O176" i="233"/>
  <c r="M176" i="233"/>
  <c r="AB176" i="233" s="1"/>
  <c r="K176" i="233"/>
  <c r="G176" i="233"/>
  <c r="O175" i="233"/>
  <c r="M175" i="233"/>
  <c r="K175" i="233"/>
  <c r="G175" i="233"/>
  <c r="T174" i="233"/>
  <c r="S174" i="233"/>
  <c r="L174" i="233"/>
  <c r="O174" i="233" s="1"/>
  <c r="J174" i="233"/>
  <c r="K174" i="233" s="1"/>
  <c r="I174" i="233"/>
  <c r="AA159" i="233"/>
  <c r="O159" i="233"/>
  <c r="M159" i="233"/>
  <c r="K159" i="233"/>
  <c r="G159" i="233"/>
  <c r="O158" i="233"/>
  <c r="M158" i="233"/>
  <c r="K158" i="233"/>
  <c r="G158" i="233"/>
  <c r="T157" i="233"/>
  <c r="S157" i="233"/>
  <c r="L157" i="233"/>
  <c r="J157" i="233"/>
  <c r="I157" i="233"/>
  <c r="O143" i="233"/>
  <c r="M143" i="233"/>
  <c r="K143" i="233"/>
  <c r="G143" i="233"/>
  <c r="O142" i="233"/>
  <c r="M142" i="233"/>
  <c r="AB142" i="233" s="1"/>
  <c r="K142" i="233"/>
  <c r="G142" i="233"/>
  <c r="O141" i="233"/>
  <c r="M141" i="233"/>
  <c r="K141" i="233"/>
  <c r="G141" i="233"/>
  <c r="T140" i="233"/>
  <c r="S140" i="233"/>
  <c r="L140" i="233"/>
  <c r="J140" i="233"/>
  <c r="I140" i="233"/>
  <c r="AA127" i="233"/>
  <c r="O127" i="233"/>
  <c r="N127" i="233"/>
  <c r="P127" i="233" s="1"/>
  <c r="M127" i="233"/>
  <c r="AB127" i="233" s="1"/>
  <c r="K127" i="233"/>
  <c r="G127" i="233"/>
  <c r="O126" i="233"/>
  <c r="M126" i="233"/>
  <c r="N126" i="233" s="1"/>
  <c r="Q126" i="233" s="1"/>
  <c r="K126" i="233"/>
  <c r="G126" i="233"/>
  <c r="O125" i="233"/>
  <c r="N125" i="233"/>
  <c r="M125" i="233"/>
  <c r="AB125" i="233" s="1"/>
  <c r="K125" i="233"/>
  <c r="G125" i="233"/>
  <c r="AA124" i="233"/>
  <c r="O124" i="233"/>
  <c r="N124" i="233"/>
  <c r="M124" i="233"/>
  <c r="AB124" i="233" s="1"/>
  <c r="K124" i="233"/>
  <c r="G124" i="233"/>
  <c r="T123" i="233"/>
  <c r="S123" i="233"/>
  <c r="L123" i="233"/>
  <c r="J123" i="233"/>
  <c r="I123" i="233"/>
  <c r="O110" i="233"/>
  <c r="M110" i="233"/>
  <c r="K110" i="233"/>
  <c r="G110" i="233"/>
  <c r="O109" i="233"/>
  <c r="N109" i="233"/>
  <c r="M109" i="233"/>
  <c r="AB109" i="233" s="1"/>
  <c r="K109" i="233"/>
  <c r="G109" i="233"/>
  <c r="O108" i="233"/>
  <c r="M108" i="233"/>
  <c r="AA108" i="233" s="1"/>
  <c r="K108" i="233"/>
  <c r="G108" i="233"/>
  <c r="O107" i="233"/>
  <c r="M107" i="233"/>
  <c r="AB107" i="233" s="1"/>
  <c r="K107" i="233"/>
  <c r="G107" i="233"/>
  <c r="T106" i="233"/>
  <c r="S106" i="233"/>
  <c r="L106" i="233"/>
  <c r="J106" i="233"/>
  <c r="K106" i="233" s="1"/>
  <c r="I106" i="233"/>
  <c r="O93" i="233"/>
  <c r="M93" i="233"/>
  <c r="N93" i="233" s="1"/>
  <c r="P93" i="233" s="1"/>
  <c r="K93" i="233"/>
  <c r="G93" i="233"/>
  <c r="O92" i="233"/>
  <c r="M92" i="233"/>
  <c r="AB92" i="233" s="1"/>
  <c r="K92" i="233"/>
  <c r="G92" i="233"/>
  <c r="AA91" i="233"/>
  <c r="O91" i="233"/>
  <c r="M91" i="233"/>
  <c r="K91" i="233"/>
  <c r="G91" i="233"/>
  <c r="O90" i="233"/>
  <c r="M90" i="233"/>
  <c r="K90" i="233"/>
  <c r="G90" i="233"/>
  <c r="T89" i="233"/>
  <c r="S89" i="233"/>
  <c r="L89" i="233"/>
  <c r="J89" i="233"/>
  <c r="I89" i="233"/>
  <c r="O75" i="233"/>
  <c r="M75" i="233"/>
  <c r="AA75" i="233" s="1"/>
  <c r="K75" i="233"/>
  <c r="G75" i="233"/>
  <c r="O74" i="233"/>
  <c r="M74" i="233"/>
  <c r="N74" i="233" s="1"/>
  <c r="P74" i="233" s="1"/>
  <c r="K74" i="233"/>
  <c r="G74" i="233"/>
  <c r="O73" i="233"/>
  <c r="M73" i="233"/>
  <c r="AB73" i="233" s="1"/>
  <c r="K73" i="233"/>
  <c r="G73" i="233"/>
  <c r="T72" i="233"/>
  <c r="S72" i="233"/>
  <c r="L72" i="233"/>
  <c r="J72" i="233"/>
  <c r="I72" i="233"/>
  <c r="O58" i="233"/>
  <c r="M58" i="233"/>
  <c r="AB58" i="233" s="1"/>
  <c r="K58" i="233"/>
  <c r="G58" i="233"/>
  <c r="AA57" i="233"/>
  <c r="Q57" i="233"/>
  <c r="O57" i="233"/>
  <c r="N57" i="233"/>
  <c r="M57" i="233"/>
  <c r="AB57" i="233" s="1"/>
  <c r="K57" i="233"/>
  <c r="G57" i="233"/>
  <c r="O56" i="233"/>
  <c r="M56" i="233"/>
  <c r="N56" i="233" s="1"/>
  <c r="K56" i="233"/>
  <c r="G56" i="233"/>
  <c r="T55" i="233"/>
  <c r="S55" i="233"/>
  <c r="L55" i="233"/>
  <c r="O55" i="233" s="1"/>
  <c r="J55" i="233"/>
  <c r="I55" i="233"/>
  <c r="O41" i="233"/>
  <c r="M41" i="233"/>
  <c r="AA41" i="233" s="1"/>
  <c r="K41" i="233"/>
  <c r="G41" i="233"/>
  <c r="O40" i="233"/>
  <c r="M40" i="233"/>
  <c r="AB40" i="233" s="1"/>
  <c r="K40" i="233"/>
  <c r="G40" i="233"/>
  <c r="O39" i="233"/>
  <c r="M39" i="233"/>
  <c r="K39" i="233"/>
  <c r="G39" i="233"/>
  <c r="T38" i="233"/>
  <c r="S38" i="233"/>
  <c r="L38" i="233"/>
  <c r="J38" i="233"/>
  <c r="I38" i="233"/>
  <c r="O23" i="233"/>
  <c r="M23" i="233"/>
  <c r="AB23" i="233" s="1"/>
  <c r="K23" i="233"/>
  <c r="G23" i="233"/>
  <c r="AB22" i="233"/>
  <c r="O22" i="233"/>
  <c r="M22" i="233"/>
  <c r="N22" i="233" s="1"/>
  <c r="K22" i="233"/>
  <c r="G22" i="233"/>
  <c r="T21" i="233"/>
  <c r="S21" i="233"/>
  <c r="L21" i="233"/>
  <c r="J21" i="233"/>
  <c r="I21" i="233"/>
  <c r="O8" i="233"/>
  <c r="N8" i="233"/>
  <c r="M8" i="233"/>
  <c r="AB8" i="233" s="1"/>
  <c r="K8" i="233"/>
  <c r="G8" i="233"/>
  <c r="AA7" i="233"/>
  <c r="O7" i="233"/>
  <c r="N7" i="233"/>
  <c r="M7" i="233"/>
  <c r="AB7" i="233" s="1"/>
  <c r="K7" i="233"/>
  <c r="G7" i="233"/>
  <c r="AA6" i="233"/>
  <c r="O6" i="233"/>
  <c r="M6" i="233"/>
  <c r="AB6" i="233" s="1"/>
  <c r="K6" i="233"/>
  <c r="G6" i="233"/>
  <c r="O5" i="233"/>
  <c r="M5" i="233"/>
  <c r="AB5" i="233" s="1"/>
  <c r="K5" i="233"/>
  <c r="G5" i="233"/>
  <c r="H2" i="233"/>
  <c r="D1" i="233"/>
  <c r="X34" i="232"/>
  <c r="W34" i="232"/>
  <c r="V34" i="232"/>
  <c r="T34" i="232"/>
  <c r="P34" i="232"/>
  <c r="M8" i="232" s="1"/>
  <c r="O34" i="232"/>
  <c r="N34" i="232"/>
  <c r="M34" i="232"/>
  <c r="K34" i="232"/>
  <c r="H34" i="232"/>
  <c r="G34" i="232"/>
  <c r="O16" i="232"/>
  <c r="M16" i="232"/>
  <c r="I16" i="232"/>
  <c r="H16" i="232"/>
  <c r="G16" i="232"/>
  <c r="E16" i="232"/>
  <c r="F8" i="232"/>
  <c r="M7" i="232"/>
  <c r="K7" i="232"/>
  <c r="I7" i="232"/>
  <c r="G7" i="232"/>
  <c r="F7" i="232"/>
  <c r="E7" i="232"/>
  <c r="M6" i="232"/>
  <c r="K6" i="232"/>
  <c r="I6" i="232"/>
  <c r="G6" i="232"/>
  <c r="F6" i="232"/>
  <c r="E6" i="232"/>
  <c r="AD106" i="231"/>
  <c r="AC106" i="231"/>
  <c r="Z106" i="231"/>
  <c r="Y106" i="231"/>
  <c r="T106" i="231"/>
  <c r="S106" i="231"/>
  <c r="L106" i="231"/>
  <c r="J106" i="231"/>
  <c r="I106" i="231"/>
  <c r="O93" i="231"/>
  <c r="M93" i="231"/>
  <c r="AF93" i="231" s="1"/>
  <c r="K93" i="231"/>
  <c r="G93" i="231"/>
  <c r="O92" i="231"/>
  <c r="M92" i="231"/>
  <c r="AF92" i="231" s="1"/>
  <c r="K92" i="231"/>
  <c r="G92" i="231"/>
  <c r="AE91" i="231"/>
  <c r="O91" i="231"/>
  <c r="M91" i="231"/>
  <c r="N91" i="231" s="1"/>
  <c r="K91" i="231"/>
  <c r="G91" i="231"/>
  <c r="AE90" i="231"/>
  <c r="O90" i="231"/>
  <c r="N90" i="231"/>
  <c r="M90" i="231"/>
  <c r="AF90" i="231" s="1"/>
  <c r="K90" i="231"/>
  <c r="G90" i="231"/>
  <c r="AD89" i="231"/>
  <c r="AC89" i="231"/>
  <c r="Z89" i="231"/>
  <c r="Y89" i="231"/>
  <c r="T89" i="231"/>
  <c r="S89" i="231"/>
  <c r="L89" i="231"/>
  <c r="J89" i="231"/>
  <c r="I89" i="231"/>
  <c r="O75" i="231"/>
  <c r="M75" i="231"/>
  <c r="AF75" i="231" s="1"/>
  <c r="K75" i="231"/>
  <c r="G75" i="231"/>
  <c r="O74" i="231"/>
  <c r="M74" i="231"/>
  <c r="K74" i="231"/>
  <c r="G74" i="231"/>
  <c r="O73" i="231"/>
  <c r="M73" i="231"/>
  <c r="AF73" i="231" s="1"/>
  <c r="K73" i="231"/>
  <c r="G73" i="231"/>
  <c r="AD72" i="231"/>
  <c r="AC72" i="231"/>
  <c r="Z72" i="231"/>
  <c r="Y72" i="231"/>
  <c r="T72" i="231"/>
  <c r="S72" i="231"/>
  <c r="L72" i="231"/>
  <c r="J72" i="231"/>
  <c r="I72" i="231"/>
  <c r="O56" i="231"/>
  <c r="M56" i="231"/>
  <c r="AE56" i="231" s="1"/>
  <c r="K56" i="231"/>
  <c r="G56" i="231"/>
  <c r="AD55" i="231"/>
  <c r="AC55" i="231"/>
  <c r="Z55" i="231"/>
  <c r="Z2" i="231" s="1"/>
  <c r="P6" i="229" s="1"/>
  <c r="Y55" i="231"/>
  <c r="T55" i="231"/>
  <c r="S55" i="231"/>
  <c r="L55" i="231"/>
  <c r="J55" i="231"/>
  <c r="K55" i="231" s="1"/>
  <c r="I55" i="231"/>
  <c r="O43" i="231"/>
  <c r="M43" i="231"/>
  <c r="AF43" i="231" s="1"/>
  <c r="K43" i="231"/>
  <c r="G43" i="231"/>
  <c r="AE42" i="231"/>
  <c r="O42" i="231"/>
  <c r="M42" i="231"/>
  <c r="K42" i="231"/>
  <c r="G42" i="231"/>
  <c r="O41" i="231"/>
  <c r="M41" i="231"/>
  <c r="K41" i="231"/>
  <c r="G41" i="231"/>
  <c r="O40" i="231"/>
  <c r="M40" i="231"/>
  <c r="AF40" i="231" s="1"/>
  <c r="K40" i="231"/>
  <c r="G40" i="231"/>
  <c r="O39" i="231"/>
  <c r="M39" i="231"/>
  <c r="AF39" i="231" s="1"/>
  <c r="K39" i="231"/>
  <c r="G39" i="231"/>
  <c r="AD38" i="231"/>
  <c r="AC38" i="231"/>
  <c r="Z38" i="231"/>
  <c r="Y38" i="231"/>
  <c r="T38" i="231"/>
  <c r="S38" i="231"/>
  <c r="L38" i="231"/>
  <c r="O38" i="231" s="1"/>
  <c r="J38" i="231"/>
  <c r="K38" i="231" s="1"/>
  <c r="I38" i="231"/>
  <c r="O27" i="231"/>
  <c r="M27" i="231"/>
  <c r="N27" i="231" s="1"/>
  <c r="Q27" i="231" s="1"/>
  <c r="K27" i="231"/>
  <c r="G27" i="231"/>
  <c r="O26" i="231"/>
  <c r="M26" i="231"/>
  <c r="AF26" i="231" s="1"/>
  <c r="K26" i="231"/>
  <c r="G26" i="231"/>
  <c r="O25" i="231"/>
  <c r="M25" i="231"/>
  <c r="AF25" i="231" s="1"/>
  <c r="K25" i="231"/>
  <c r="G25" i="231"/>
  <c r="AE24" i="231"/>
  <c r="O24" i="231"/>
  <c r="M24" i="231"/>
  <c r="N24" i="231" s="1"/>
  <c r="K24" i="231"/>
  <c r="G24" i="231"/>
  <c r="O23" i="231"/>
  <c r="M23" i="231"/>
  <c r="K23" i="231"/>
  <c r="G23" i="231"/>
  <c r="O22" i="231"/>
  <c r="M22" i="231"/>
  <c r="N22" i="231" s="1"/>
  <c r="Q22" i="231" s="1"/>
  <c r="K22" i="231"/>
  <c r="G22" i="231"/>
  <c r="AD21" i="231"/>
  <c r="AD2" i="231" s="1"/>
  <c r="R6" i="229" s="1"/>
  <c r="AC21" i="231"/>
  <c r="Z21" i="231"/>
  <c r="Y21" i="231"/>
  <c r="T21" i="231"/>
  <c r="S21" i="231"/>
  <c r="L21" i="231"/>
  <c r="O21" i="231" s="1"/>
  <c r="J21" i="231"/>
  <c r="I21" i="231"/>
  <c r="O9" i="231"/>
  <c r="M9" i="231"/>
  <c r="K9" i="231"/>
  <c r="G9" i="231"/>
  <c r="O8" i="231"/>
  <c r="M8" i="231"/>
  <c r="AF8" i="231" s="1"/>
  <c r="K8" i="231"/>
  <c r="G8" i="231"/>
  <c r="O7" i="231"/>
  <c r="M7" i="231"/>
  <c r="AF7" i="231" s="1"/>
  <c r="K7" i="231"/>
  <c r="G7" i="231"/>
  <c r="O6" i="231"/>
  <c r="M6" i="231"/>
  <c r="N6" i="231" s="1"/>
  <c r="Q6" i="231" s="1"/>
  <c r="K6" i="231"/>
  <c r="G6" i="231"/>
  <c r="O5" i="231"/>
  <c r="M5" i="231"/>
  <c r="K5" i="231"/>
  <c r="G5" i="231"/>
  <c r="H2" i="231"/>
  <c r="D1" i="231"/>
  <c r="T191" i="230"/>
  <c r="S191" i="230"/>
  <c r="L191" i="230"/>
  <c r="J191" i="230"/>
  <c r="I191" i="230"/>
  <c r="O191" i="230" s="1"/>
  <c r="O178" i="230"/>
  <c r="M178" i="230"/>
  <c r="K178" i="230"/>
  <c r="G178" i="230"/>
  <c r="O177" i="230"/>
  <c r="M177" i="230"/>
  <c r="AB177" i="230" s="1"/>
  <c r="K177" i="230"/>
  <c r="G177" i="230"/>
  <c r="O176" i="230"/>
  <c r="M176" i="230"/>
  <c r="K176" i="230"/>
  <c r="G176" i="230"/>
  <c r="O175" i="230"/>
  <c r="M175" i="230"/>
  <c r="K175" i="230"/>
  <c r="G175" i="230"/>
  <c r="T174" i="230"/>
  <c r="S174" i="230"/>
  <c r="L174" i="230"/>
  <c r="O174" i="230" s="1"/>
  <c r="J174" i="230"/>
  <c r="I174" i="230"/>
  <c r="O161" i="230"/>
  <c r="M161" i="230"/>
  <c r="K161" i="230"/>
  <c r="G161" i="230"/>
  <c r="O160" i="230"/>
  <c r="M160" i="230"/>
  <c r="K160" i="230"/>
  <c r="G160" i="230"/>
  <c r="O159" i="230"/>
  <c r="M159" i="230"/>
  <c r="AB159" i="230" s="1"/>
  <c r="K159" i="230"/>
  <c r="G159" i="230"/>
  <c r="O158" i="230"/>
  <c r="M158" i="230"/>
  <c r="AB158" i="230" s="1"/>
  <c r="K158" i="230"/>
  <c r="G158" i="230"/>
  <c r="T157" i="230"/>
  <c r="S157" i="230"/>
  <c r="L157" i="230"/>
  <c r="O157" i="230" s="1"/>
  <c r="J157" i="230"/>
  <c r="I157" i="230"/>
  <c r="O143" i="230"/>
  <c r="M143" i="230"/>
  <c r="K143" i="230"/>
  <c r="G143" i="230"/>
  <c r="O142" i="230"/>
  <c r="M142" i="230"/>
  <c r="AB142" i="230" s="1"/>
  <c r="K142" i="230"/>
  <c r="G142" i="230"/>
  <c r="O141" i="230"/>
  <c r="M141" i="230"/>
  <c r="M157" i="230" s="1"/>
  <c r="N157" i="230" s="1"/>
  <c r="K141" i="230"/>
  <c r="G141" i="230"/>
  <c r="T140" i="230"/>
  <c r="S140" i="230"/>
  <c r="L140" i="230"/>
  <c r="J140" i="230"/>
  <c r="I140" i="230"/>
  <c r="O140" i="230" s="1"/>
  <c r="O127" i="230"/>
  <c r="M127" i="230"/>
  <c r="AB127" i="230" s="1"/>
  <c r="K127" i="230"/>
  <c r="G127" i="230"/>
  <c r="O126" i="230"/>
  <c r="M126" i="230"/>
  <c r="AB126" i="230" s="1"/>
  <c r="K126" i="230"/>
  <c r="G126" i="230"/>
  <c r="O125" i="230"/>
  <c r="M125" i="230"/>
  <c r="N125" i="230" s="1"/>
  <c r="Q125" i="230" s="1"/>
  <c r="K125" i="230"/>
  <c r="G125" i="230"/>
  <c r="AA124" i="230"/>
  <c r="O124" i="230"/>
  <c r="M124" i="230"/>
  <c r="K124" i="230"/>
  <c r="G124" i="230"/>
  <c r="T123" i="230"/>
  <c r="S123" i="230"/>
  <c r="L123" i="230"/>
  <c r="J123" i="230"/>
  <c r="K123" i="230" s="1"/>
  <c r="I123" i="230"/>
  <c r="O110" i="230"/>
  <c r="M110" i="230"/>
  <c r="N110" i="230" s="1"/>
  <c r="K110" i="230"/>
  <c r="G110" i="230"/>
  <c r="O109" i="230"/>
  <c r="M109" i="230"/>
  <c r="AB109" i="230" s="1"/>
  <c r="K109" i="230"/>
  <c r="G109" i="230"/>
  <c r="AA108" i="230"/>
  <c r="O108" i="230"/>
  <c r="M108" i="230"/>
  <c r="AB108" i="230" s="1"/>
  <c r="K108" i="230"/>
  <c r="G108" i="230"/>
  <c r="O107" i="230"/>
  <c r="N107" i="230"/>
  <c r="Q107" i="230" s="1"/>
  <c r="M107" i="230"/>
  <c r="K107" i="230"/>
  <c r="G107" i="230"/>
  <c r="T106" i="230"/>
  <c r="S106" i="230"/>
  <c r="L106" i="230"/>
  <c r="O106" i="230" s="1"/>
  <c r="J106" i="230"/>
  <c r="I106" i="230"/>
  <c r="O93" i="230"/>
  <c r="M93" i="230"/>
  <c r="AA93" i="230" s="1"/>
  <c r="K93" i="230"/>
  <c r="G93" i="230"/>
  <c r="O92" i="230"/>
  <c r="N92" i="230"/>
  <c r="M92" i="230"/>
  <c r="K92" i="230"/>
  <c r="G92" i="230"/>
  <c r="O91" i="230"/>
  <c r="M91" i="230"/>
  <c r="N91" i="230" s="1"/>
  <c r="K91" i="230"/>
  <c r="G91" i="230"/>
  <c r="O90" i="230"/>
  <c r="M90" i="230"/>
  <c r="AB90" i="230" s="1"/>
  <c r="K90" i="230"/>
  <c r="G90" i="230"/>
  <c r="T89" i="230"/>
  <c r="S89" i="230"/>
  <c r="L89" i="230"/>
  <c r="J89" i="230"/>
  <c r="I89" i="230"/>
  <c r="O75" i="230"/>
  <c r="M75" i="230"/>
  <c r="N75" i="230" s="1"/>
  <c r="Q75" i="230" s="1"/>
  <c r="K75" i="230"/>
  <c r="G75" i="230"/>
  <c r="O74" i="230"/>
  <c r="N74" i="230"/>
  <c r="M74" i="230"/>
  <c r="AB74" i="230" s="1"/>
  <c r="K74" i="230"/>
  <c r="G74" i="230"/>
  <c r="AB73" i="230"/>
  <c r="O73" i="230"/>
  <c r="N73" i="230"/>
  <c r="Q73" i="230" s="1"/>
  <c r="M73" i="230"/>
  <c r="AA73" i="230" s="1"/>
  <c r="K73" i="230"/>
  <c r="G73" i="230"/>
  <c r="T72" i="230"/>
  <c r="S72" i="230"/>
  <c r="L72" i="230"/>
  <c r="J72" i="230"/>
  <c r="I72" i="230"/>
  <c r="AB58" i="230"/>
  <c r="O58" i="230"/>
  <c r="N58" i="230"/>
  <c r="M58" i="230"/>
  <c r="AA58" i="230" s="1"/>
  <c r="K58" i="230"/>
  <c r="Q58" i="230" s="1"/>
  <c r="G58" i="230"/>
  <c r="O57" i="230"/>
  <c r="M57" i="230"/>
  <c r="AB57" i="230" s="1"/>
  <c r="K57" i="230"/>
  <c r="G57" i="230"/>
  <c r="O56" i="230"/>
  <c r="M56" i="230"/>
  <c r="K56" i="230"/>
  <c r="G56" i="230"/>
  <c r="T55" i="230"/>
  <c r="S55" i="230"/>
  <c r="L55" i="230"/>
  <c r="J55" i="230"/>
  <c r="I55" i="230"/>
  <c r="O41" i="230"/>
  <c r="M41" i="230"/>
  <c r="AA41" i="230" s="1"/>
  <c r="K41" i="230"/>
  <c r="G41" i="230"/>
  <c r="O40" i="230"/>
  <c r="N40" i="230"/>
  <c r="Q40" i="230" s="1"/>
  <c r="M40" i="230"/>
  <c r="AB40" i="230" s="1"/>
  <c r="K40" i="230"/>
  <c r="G40" i="230"/>
  <c r="O39" i="230"/>
  <c r="M39" i="230"/>
  <c r="K39" i="230"/>
  <c r="G39" i="230"/>
  <c r="T38" i="230"/>
  <c r="S38" i="230"/>
  <c r="M38" i="230"/>
  <c r="L38" i="230"/>
  <c r="J38" i="230"/>
  <c r="I38" i="230"/>
  <c r="AA23" i="230"/>
  <c r="O23" i="230"/>
  <c r="M23" i="230"/>
  <c r="AB23" i="230" s="1"/>
  <c r="K23" i="230"/>
  <c r="G23" i="230"/>
  <c r="O22" i="230"/>
  <c r="N22" i="230"/>
  <c r="Q22" i="230" s="1"/>
  <c r="M22" i="230"/>
  <c r="AB22" i="230" s="1"/>
  <c r="K22" i="230"/>
  <c r="G22" i="230"/>
  <c r="T21" i="230"/>
  <c r="S21" i="230"/>
  <c r="L21" i="230"/>
  <c r="J21" i="230"/>
  <c r="I21" i="230"/>
  <c r="O21" i="230" s="1"/>
  <c r="O9" i="230"/>
  <c r="M9" i="230"/>
  <c r="K9" i="230"/>
  <c r="G9" i="230"/>
  <c r="AA8" i="230"/>
  <c r="O8" i="230"/>
  <c r="M8" i="230"/>
  <c r="AB8" i="230" s="1"/>
  <c r="K8" i="230"/>
  <c r="G8" i="230"/>
  <c r="AA7" i="230"/>
  <c r="O7" i="230"/>
  <c r="M7" i="230"/>
  <c r="K7" i="230"/>
  <c r="G7" i="230"/>
  <c r="O6" i="230"/>
  <c r="M6" i="230"/>
  <c r="AB6" i="230" s="1"/>
  <c r="K6" i="230"/>
  <c r="G6" i="230"/>
  <c r="O5" i="230"/>
  <c r="M5" i="230"/>
  <c r="K5" i="230"/>
  <c r="G5" i="230"/>
  <c r="H2" i="230"/>
  <c r="D1" i="230"/>
  <c r="F3" i="229" s="1"/>
  <c r="X34" i="229"/>
  <c r="W34" i="229"/>
  <c r="V34" i="229"/>
  <c r="T34" i="229"/>
  <c r="P34" i="229"/>
  <c r="O34" i="229"/>
  <c r="N34" i="229"/>
  <c r="M34" i="229"/>
  <c r="K34" i="229"/>
  <c r="H34" i="229"/>
  <c r="G34" i="229"/>
  <c r="O16" i="229"/>
  <c r="M16" i="229"/>
  <c r="I8" i="229" s="1"/>
  <c r="I16" i="229"/>
  <c r="H16" i="229"/>
  <c r="G16" i="229"/>
  <c r="G8" i="229" s="1"/>
  <c r="E16" i="229"/>
  <c r="F8" i="229"/>
  <c r="M7" i="229"/>
  <c r="K7" i="229"/>
  <c r="I7" i="229"/>
  <c r="G7" i="229"/>
  <c r="F7" i="229"/>
  <c r="E7" i="229"/>
  <c r="M6" i="229"/>
  <c r="K6" i="229"/>
  <c r="I6" i="229"/>
  <c r="G6" i="229"/>
  <c r="F6" i="229"/>
  <c r="E6" i="229"/>
  <c r="AD123" i="228"/>
  <c r="AC123" i="228"/>
  <c r="Z123" i="228"/>
  <c r="Y123" i="228"/>
  <c r="T123" i="228"/>
  <c r="S123" i="228"/>
  <c r="L123" i="228"/>
  <c r="J123" i="228"/>
  <c r="I123" i="228"/>
  <c r="O110" i="228"/>
  <c r="N110" i="228"/>
  <c r="M110" i="228"/>
  <c r="AF110" i="228" s="1"/>
  <c r="K110" i="228"/>
  <c r="G110" i="228"/>
  <c r="O109" i="228"/>
  <c r="M109" i="228"/>
  <c r="K109" i="228"/>
  <c r="G109" i="228"/>
  <c r="O108" i="228"/>
  <c r="M108" i="228"/>
  <c r="K108" i="228"/>
  <c r="G108" i="228"/>
  <c r="O107" i="228"/>
  <c r="M107" i="228"/>
  <c r="K107" i="228"/>
  <c r="G107" i="228"/>
  <c r="AD106" i="228"/>
  <c r="AC106" i="228"/>
  <c r="Z106" i="228"/>
  <c r="Y106" i="228"/>
  <c r="T106" i="228"/>
  <c r="S106" i="228"/>
  <c r="L106" i="228"/>
  <c r="J106" i="228"/>
  <c r="I106" i="228"/>
  <c r="O92" i="228"/>
  <c r="M92" i="228"/>
  <c r="AF92" i="228" s="1"/>
  <c r="K92" i="228"/>
  <c r="G92" i="228"/>
  <c r="O91" i="228"/>
  <c r="M91" i="228"/>
  <c r="K91" i="228"/>
  <c r="G91" i="228"/>
  <c r="AF90" i="228"/>
  <c r="AE90" i="228"/>
  <c r="O90" i="228"/>
  <c r="M90" i="228"/>
  <c r="K90" i="228"/>
  <c r="G90" i="228"/>
  <c r="AD89" i="228"/>
  <c r="AC89" i="228"/>
  <c r="Z89" i="228"/>
  <c r="Y89" i="228"/>
  <c r="T89" i="228"/>
  <c r="S89" i="228"/>
  <c r="L89" i="228"/>
  <c r="J89" i="228"/>
  <c r="I89" i="228"/>
  <c r="AF73" i="228"/>
  <c r="O73" i="228"/>
  <c r="M73" i="228"/>
  <c r="AE73" i="228" s="1"/>
  <c r="K73" i="228"/>
  <c r="G73" i="228"/>
  <c r="AD72" i="228"/>
  <c r="AC72" i="228"/>
  <c r="Z72" i="228"/>
  <c r="Y72" i="228"/>
  <c r="T72" i="228"/>
  <c r="S72" i="228"/>
  <c r="L72" i="228"/>
  <c r="J72" i="228"/>
  <c r="I72" i="228"/>
  <c r="O61" i="228"/>
  <c r="M61" i="228"/>
  <c r="AF61" i="228" s="1"/>
  <c r="K61" i="228"/>
  <c r="G61" i="228"/>
  <c r="O60" i="228"/>
  <c r="N60" i="228"/>
  <c r="P60" i="228" s="1"/>
  <c r="M60" i="228"/>
  <c r="AE60" i="228" s="1"/>
  <c r="K60" i="228"/>
  <c r="G60" i="228"/>
  <c r="O59" i="228"/>
  <c r="M59" i="228"/>
  <c r="K59" i="228"/>
  <c r="G59" i="228"/>
  <c r="O58" i="228"/>
  <c r="M58" i="228"/>
  <c r="K58" i="228"/>
  <c r="G58" i="228"/>
  <c r="O57" i="228"/>
  <c r="M57" i="228"/>
  <c r="AF57" i="228" s="1"/>
  <c r="K57" i="228"/>
  <c r="G57" i="228"/>
  <c r="O56" i="228"/>
  <c r="M56" i="228"/>
  <c r="AF56" i="228" s="1"/>
  <c r="K56" i="228"/>
  <c r="G56" i="228"/>
  <c r="AD55" i="228"/>
  <c r="AC55" i="228"/>
  <c r="Z55" i="228"/>
  <c r="Y55" i="228"/>
  <c r="T55" i="228"/>
  <c r="S55" i="228"/>
  <c r="L55" i="228"/>
  <c r="J55" i="228"/>
  <c r="K55" i="228" s="1"/>
  <c r="I55" i="228"/>
  <c r="O42" i="228"/>
  <c r="M42" i="228"/>
  <c r="AF42" i="228" s="1"/>
  <c r="K42" i="228"/>
  <c r="G42" i="228"/>
  <c r="O41" i="228"/>
  <c r="M41" i="228"/>
  <c r="AF41" i="228" s="1"/>
  <c r="K41" i="228"/>
  <c r="G41" i="228"/>
  <c r="O40" i="228"/>
  <c r="M40" i="228"/>
  <c r="N40" i="228" s="1"/>
  <c r="K40" i="228"/>
  <c r="G40" i="228"/>
  <c r="O39" i="228"/>
  <c r="M39" i="228"/>
  <c r="N39" i="228" s="1"/>
  <c r="Q39" i="228" s="1"/>
  <c r="K39" i="228"/>
  <c r="G39" i="228"/>
  <c r="AD38" i="228"/>
  <c r="AC38" i="228"/>
  <c r="Z38" i="228"/>
  <c r="Y38" i="228"/>
  <c r="T38" i="228"/>
  <c r="S38" i="228"/>
  <c r="L38" i="228"/>
  <c r="J38" i="228"/>
  <c r="I38" i="228"/>
  <c r="O25" i="228"/>
  <c r="M25" i="228"/>
  <c r="K25" i="228"/>
  <c r="G25" i="228"/>
  <c r="O24" i="228"/>
  <c r="M24" i="228"/>
  <c r="K24" i="228"/>
  <c r="G24" i="228"/>
  <c r="O23" i="228"/>
  <c r="M23" i="228"/>
  <c r="AF23" i="228" s="1"/>
  <c r="K23" i="228"/>
  <c r="G23" i="228"/>
  <c r="O22" i="228"/>
  <c r="M22" i="228"/>
  <c r="AF22" i="228" s="1"/>
  <c r="K22" i="228"/>
  <c r="G22" i="228"/>
  <c r="AD21" i="228"/>
  <c r="AC21" i="228"/>
  <c r="Z21" i="228"/>
  <c r="Y21" i="228"/>
  <c r="T21" i="228"/>
  <c r="S21" i="228"/>
  <c r="L21" i="228"/>
  <c r="J21" i="228"/>
  <c r="I21" i="228"/>
  <c r="O7" i="228"/>
  <c r="M7" i="228"/>
  <c r="AF7" i="228" s="1"/>
  <c r="K7" i="228"/>
  <c r="G7" i="228"/>
  <c r="O6" i="228"/>
  <c r="N6" i="228"/>
  <c r="M6" i="228"/>
  <c r="AF6" i="228" s="1"/>
  <c r="K6" i="228"/>
  <c r="G6" i="228"/>
  <c r="O5" i="228"/>
  <c r="M5" i="228"/>
  <c r="K5" i="228"/>
  <c r="G5" i="228"/>
  <c r="H2" i="228"/>
  <c r="D1" i="228"/>
  <c r="T191" i="227"/>
  <c r="S191" i="227"/>
  <c r="L191" i="227"/>
  <c r="J191" i="227"/>
  <c r="I191" i="227"/>
  <c r="AB179" i="227"/>
  <c r="AA179" i="227"/>
  <c r="O179" i="227"/>
  <c r="M179" i="227"/>
  <c r="N179" i="227" s="1"/>
  <c r="K179" i="227"/>
  <c r="G179" i="227"/>
  <c r="O178" i="227"/>
  <c r="M178" i="227"/>
  <c r="AB178" i="227" s="1"/>
  <c r="K178" i="227"/>
  <c r="G178" i="227"/>
  <c r="O177" i="227"/>
  <c r="M177" i="227"/>
  <c r="AB177" i="227" s="1"/>
  <c r="K177" i="227"/>
  <c r="G177" i="227"/>
  <c r="O176" i="227"/>
  <c r="M176" i="227"/>
  <c r="K176" i="227"/>
  <c r="G176" i="227"/>
  <c r="O175" i="227"/>
  <c r="M175" i="227"/>
  <c r="AB175" i="227" s="1"/>
  <c r="K175" i="227"/>
  <c r="G175" i="227"/>
  <c r="T174" i="227"/>
  <c r="S174" i="227"/>
  <c r="L174" i="227"/>
  <c r="J174" i="227"/>
  <c r="I174" i="227"/>
  <c r="O161" i="227"/>
  <c r="M161" i="227"/>
  <c r="K161" i="227"/>
  <c r="G161" i="227"/>
  <c r="O160" i="227"/>
  <c r="N160" i="227"/>
  <c r="Q160" i="227" s="1"/>
  <c r="M160" i="227"/>
  <c r="AB160" i="227" s="1"/>
  <c r="K160" i="227"/>
  <c r="G160" i="227"/>
  <c r="O159" i="227"/>
  <c r="M159" i="227"/>
  <c r="AB159" i="227" s="1"/>
  <c r="K159" i="227"/>
  <c r="G159" i="227"/>
  <c r="O158" i="227"/>
  <c r="N158" i="227"/>
  <c r="Q158" i="227" s="1"/>
  <c r="M158" i="227"/>
  <c r="AB158" i="227" s="1"/>
  <c r="K158" i="227"/>
  <c r="G158" i="227"/>
  <c r="T157" i="227"/>
  <c r="S157" i="227"/>
  <c r="L157" i="227"/>
  <c r="O157" i="227" s="1"/>
  <c r="J157" i="227"/>
  <c r="K157" i="227" s="1"/>
  <c r="I157" i="227"/>
  <c r="O143" i="227"/>
  <c r="M143" i="227"/>
  <c r="AB143" i="227" s="1"/>
  <c r="K143" i="227"/>
  <c r="G143" i="227"/>
  <c r="O142" i="227"/>
  <c r="M142" i="227"/>
  <c r="AA142" i="227" s="1"/>
  <c r="K142" i="227"/>
  <c r="G142" i="227"/>
  <c r="O141" i="227"/>
  <c r="M141" i="227"/>
  <c r="K141" i="227"/>
  <c r="G141" i="227"/>
  <c r="T140" i="227"/>
  <c r="S140" i="227"/>
  <c r="L140" i="227"/>
  <c r="J140" i="227"/>
  <c r="K140" i="227" s="1"/>
  <c r="I140" i="227"/>
  <c r="O140" i="227" s="1"/>
  <c r="O127" i="227"/>
  <c r="M127" i="227"/>
  <c r="AB127" i="227" s="1"/>
  <c r="K127" i="227"/>
  <c r="G127" i="227"/>
  <c r="O126" i="227"/>
  <c r="M126" i="227"/>
  <c r="AB126" i="227" s="1"/>
  <c r="K126" i="227"/>
  <c r="G126" i="227"/>
  <c r="O125" i="227"/>
  <c r="M125" i="227"/>
  <c r="AB125" i="227" s="1"/>
  <c r="K125" i="227"/>
  <c r="G125" i="227"/>
  <c r="AB124" i="227"/>
  <c r="AA124" i="227"/>
  <c r="O124" i="227"/>
  <c r="M124" i="227"/>
  <c r="K124" i="227"/>
  <c r="G124" i="227"/>
  <c r="T123" i="227"/>
  <c r="S123" i="227"/>
  <c r="L123" i="227"/>
  <c r="O123" i="227" s="1"/>
  <c r="J123" i="227"/>
  <c r="I123" i="227"/>
  <c r="O110" i="227"/>
  <c r="M110" i="227"/>
  <c r="N110" i="227" s="1"/>
  <c r="K110" i="227"/>
  <c r="G110" i="227"/>
  <c r="O109" i="227"/>
  <c r="N109" i="227"/>
  <c r="Q109" i="227" s="1"/>
  <c r="M109" i="227"/>
  <c r="AB109" i="227" s="1"/>
  <c r="K109" i="227"/>
  <c r="G109" i="227"/>
  <c r="O108" i="227"/>
  <c r="M108" i="227"/>
  <c r="AB108" i="227" s="1"/>
  <c r="K108" i="227"/>
  <c r="G108" i="227"/>
  <c r="O107" i="227"/>
  <c r="M107" i="227"/>
  <c r="AB107" i="227" s="1"/>
  <c r="K107" i="227"/>
  <c r="G107" i="227"/>
  <c r="T106" i="227"/>
  <c r="S106" i="227"/>
  <c r="L106" i="227"/>
  <c r="J106" i="227"/>
  <c r="I106" i="227"/>
  <c r="O93" i="227"/>
  <c r="N93" i="227"/>
  <c r="Q93" i="227" s="1"/>
  <c r="M93" i="227"/>
  <c r="AB93" i="227" s="1"/>
  <c r="K93" i="227"/>
  <c r="G93" i="227"/>
  <c r="O92" i="227"/>
  <c r="N92" i="227"/>
  <c r="M92" i="227"/>
  <c r="AA92" i="227" s="1"/>
  <c r="K92" i="227"/>
  <c r="G92" i="227"/>
  <c r="O91" i="227"/>
  <c r="M91" i="227"/>
  <c r="AA91" i="227" s="1"/>
  <c r="K91" i="227"/>
  <c r="G91" i="227"/>
  <c r="O90" i="227"/>
  <c r="M90" i="227"/>
  <c r="AB90" i="227" s="1"/>
  <c r="K90" i="227"/>
  <c r="G90" i="227"/>
  <c r="T89" i="227"/>
  <c r="S89" i="227"/>
  <c r="L89" i="227"/>
  <c r="J89" i="227"/>
  <c r="I89" i="227"/>
  <c r="O75" i="227"/>
  <c r="N75" i="227"/>
  <c r="M75" i="227"/>
  <c r="K75" i="227"/>
  <c r="G75" i="227"/>
  <c r="O74" i="227"/>
  <c r="M74" i="227"/>
  <c r="AB74" i="227" s="1"/>
  <c r="K74" i="227"/>
  <c r="G74" i="227"/>
  <c r="AB73" i="227"/>
  <c r="AA73" i="227"/>
  <c r="O73" i="227"/>
  <c r="M73" i="227"/>
  <c r="N73" i="227" s="1"/>
  <c r="K73" i="227"/>
  <c r="G73" i="227"/>
  <c r="T72" i="227"/>
  <c r="S72" i="227"/>
  <c r="L72" i="227"/>
  <c r="J72" i="227"/>
  <c r="I72" i="227"/>
  <c r="O72" i="227" s="1"/>
  <c r="AA58" i="227"/>
  <c r="O58" i="227"/>
  <c r="M58" i="227"/>
  <c r="AB58" i="227" s="1"/>
  <c r="K58" i="227"/>
  <c r="G58" i="227"/>
  <c r="O57" i="227"/>
  <c r="N57" i="227"/>
  <c r="M57" i="227"/>
  <c r="AB57" i="227" s="1"/>
  <c r="K57" i="227"/>
  <c r="G57" i="227"/>
  <c r="O56" i="227"/>
  <c r="M56" i="227"/>
  <c r="M72" i="227" s="1"/>
  <c r="K56" i="227"/>
  <c r="G56" i="227"/>
  <c r="T55" i="227"/>
  <c r="S55" i="227"/>
  <c r="L55" i="227"/>
  <c r="J55" i="227"/>
  <c r="K55" i="227" s="1"/>
  <c r="I55" i="227"/>
  <c r="O41" i="227"/>
  <c r="M41" i="227"/>
  <c r="AB41" i="227" s="1"/>
  <c r="K41" i="227"/>
  <c r="G41" i="227"/>
  <c r="O40" i="227"/>
  <c r="M40" i="227"/>
  <c r="K40" i="227"/>
  <c r="G40" i="227"/>
  <c r="O39" i="227"/>
  <c r="M39" i="227"/>
  <c r="N39" i="227" s="1"/>
  <c r="K39" i="227"/>
  <c r="G39" i="227"/>
  <c r="T38" i="227"/>
  <c r="S38" i="227"/>
  <c r="L38" i="227"/>
  <c r="J38" i="227"/>
  <c r="I38" i="227"/>
  <c r="O38" i="227" s="1"/>
  <c r="O23" i="227"/>
  <c r="M23" i="227"/>
  <c r="K23" i="227"/>
  <c r="G23" i="227"/>
  <c r="O22" i="227"/>
  <c r="M22" i="227"/>
  <c r="N22" i="227" s="1"/>
  <c r="K22" i="227"/>
  <c r="G22" i="227"/>
  <c r="T21" i="227"/>
  <c r="S21" i="227"/>
  <c r="L21" i="227"/>
  <c r="J21" i="227"/>
  <c r="I21" i="227"/>
  <c r="O9" i="227"/>
  <c r="N9" i="227"/>
  <c r="Q9" i="227" s="1"/>
  <c r="M9" i="227"/>
  <c r="AB9" i="227" s="1"/>
  <c r="K9" i="227"/>
  <c r="G9" i="227"/>
  <c r="O8" i="227"/>
  <c r="M8" i="227"/>
  <c r="K8" i="227"/>
  <c r="G8" i="227"/>
  <c r="O7" i="227"/>
  <c r="N7" i="227"/>
  <c r="M7" i="227"/>
  <c r="K7" i="227"/>
  <c r="G7" i="227"/>
  <c r="O6" i="227"/>
  <c r="M6" i="227"/>
  <c r="AB6" i="227" s="1"/>
  <c r="K6" i="227"/>
  <c r="G6" i="227"/>
  <c r="AB5" i="227"/>
  <c r="O5" i="227"/>
  <c r="M5" i="227"/>
  <c r="K5" i="227"/>
  <c r="G5" i="227"/>
  <c r="H2" i="227"/>
  <c r="D1" i="227"/>
  <c r="X34" i="226"/>
  <c r="W34" i="226"/>
  <c r="V34" i="226"/>
  <c r="T34" i="226"/>
  <c r="P34" i="226"/>
  <c r="O34" i="226"/>
  <c r="N34" i="226"/>
  <c r="M34" i="226"/>
  <c r="K34" i="226"/>
  <c r="H34" i="226"/>
  <c r="G34" i="226"/>
  <c r="N16" i="226"/>
  <c r="I8" i="226" s="1"/>
  <c r="M16" i="226"/>
  <c r="I16" i="226"/>
  <c r="H16" i="226"/>
  <c r="G16" i="226"/>
  <c r="F16" i="226"/>
  <c r="E16" i="226"/>
  <c r="F8" i="226"/>
  <c r="M7" i="226"/>
  <c r="K7" i="226"/>
  <c r="I7" i="226"/>
  <c r="G7" i="226"/>
  <c r="F7" i="226"/>
  <c r="E7" i="226"/>
  <c r="M6" i="226"/>
  <c r="K6" i="226"/>
  <c r="I6" i="226"/>
  <c r="G6" i="226"/>
  <c r="F6" i="226"/>
  <c r="E6" i="226"/>
  <c r="AD123" i="225"/>
  <c r="AC123" i="225"/>
  <c r="Z123" i="225"/>
  <c r="Y123" i="225"/>
  <c r="T123" i="225"/>
  <c r="S123" i="225"/>
  <c r="L123" i="225"/>
  <c r="J123" i="225"/>
  <c r="I123" i="225"/>
  <c r="O110" i="225"/>
  <c r="N110" i="225"/>
  <c r="Q110" i="225" s="1"/>
  <c r="M110" i="225"/>
  <c r="AF110" i="225" s="1"/>
  <c r="K110" i="225"/>
  <c r="G110" i="225"/>
  <c r="O109" i="225"/>
  <c r="M109" i="225"/>
  <c r="K109" i="225"/>
  <c r="G109" i="225"/>
  <c r="AF108" i="225"/>
  <c r="O108" i="225"/>
  <c r="N108" i="225"/>
  <c r="Q108" i="225" s="1"/>
  <c r="M108" i="225"/>
  <c r="AE108" i="225" s="1"/>
  <c r="K108" i="225"/>
  <c r="G108" i="225"/>
  <c r="O107" i="225"/>
  <c r="M107" i="225"/>
  <c r="K107" i="225"/>
  <c r="G107" i="225"/>
  <c r="AD106" i="225"/>
  <c r="AC106" i="225"/>
  <c r="Z106" i="225"/>
  <c r="Y106" i="225"/>
  <c r="T106" i="225"/>
  <c r="S106" i="225"/>
  <c r="L106" i="225"/>
  <c r="J106" i="225"/>
  <c r="I106" i="225"/>
  <c r="O92" i="225"/>
  <c r="M92" i="225"/>
  <c r="AF92" i="225" s="1"/>
  <c r="K92" i="225"/>
  <c r="G92" i="225"/>
  <c r="O91" i="225"/>
  <c r="M91" i="225"/>
  <c r="K91" i="225"/>
  <c r="G91" i="225"/>
  <c r="O90" i="225"/>
  <c r="N90" i="225"/>
  <c r="M90" i="225"/>
  <c r="AE90" i="225" s="1"/>
  <c r="K90" i="225"/>
  <c r="G90" i="225"/>
  <c r="AD89" i="225"/>
  <c r="AC89" i="225"/>
  <c r="Z89" i="225"/>
  <c r="Y89" i="225"/>
  <c r="T89" i="225"/>
  <c r="S89" i="225"/>
  <c r="L89" i="225"/>
  <c r="J89" i="225"/>
  <c r="K89" i="225" s="1"/>
  <c r="I89" i="225"/>
  <c r="O73" i="225"/>
  <c r="M73" i="225"/>
  <c r="AE73" i="225" s="1"/>
  <c r="K73" i="225"/>
  <c r="G73" i="225"/>
  <c r="AD72" i="225"/>
  <c r="AC72" i="225"/>
  <c r="Z72" i="225"/>
  <c r="Y72" i="225"/>
  <c r="T72" i="225"/>
  <c r="S72" i="225"/>
  <c r="L72" i="225"/>
  <c r="J72" i="225"/>
  <c r="I72" i="225"/>
  <c r="O61" i="225"/>
  <c r="M61" i="225"/>
  <c r="AF61" i="225" s="1"/>
  <c r="K61" i="225"/>
  <c r="G61" i="225"/>
  <c r="AF60" i="225"/>
  <c r="O60" i="225"/>
  <c r="N60" i="225"/>
  <c r="P60" i="225" s="1"/>
  <c r="M60" i="225"/>
  <c r="AE60" i="225" s="1"/>
  <c r="K60" i="225"/>
  <c r="G60" i="225"/>
  <c r="O59" i="225"/>
  <c r="M59" i="225"/>
  <c r="K59" i="225"/>
  <c r="G59" i="225"/>
  <c r="O58" i="225"/>
  <c r="M58" i="225"/>
  <c r="K58" i="225"/>
  <c r="G58" i="225"/>
  <c r="O57" i="225"/>
  <c r="M57" i="225"/>
  <c r="K57" i="225"/>
  <c r="G57" i="225"/>
  <c r="O56" i="225"/>
  <c r="M56" i="225"/>
  <c r="AF56" i="225" s="1"/>
  <c r="K56" i="225"/>
  <c r="G56" i="225"/>
  <c r="AD55" i="225"/>
  <c r="AC55" i="225"/>
  <c r="Z55" i="225"/>
  <c r="Y55" i="225"/>
  <c r="T55" i="225"/>
  <c r="S55" i="225"/>
  <c r="L55" i="225"/>
  <c r="J55" i="225"/>
  <c r="I55" i="225"/>
  <c r="O42" i="225"/>
  <c r="M42" i="225"/>
  <c r="AF42" i="225" s="1"/>
  <c r="K42" i="225"/>
  <c r="G42" i="225"/>
  <c r="O41" i="225"/>
  <c r="M41" i="225"/>
  <c r="AF41" i="225" s="1"/>
  <c r="K41" i="225"/>
  <c r="G41" i="225"/>
  <c r="O40" i="225"/>
  <c r="M40" i="225"/>
  <c r="K40" i="225"/>
  <c r="G40" i="225"/>
  <c r="O39" i="225"/>
  <c r="M39" i="225"/>
  <c r="N39" i="225" s="1"/>
  <c r="K39" i="225"/>
  <c r="G39" i="225"/>
  <c r="AD38" i="225"/>
  <c r="AC38" i="225"/>
  <c r="Z38" i="225"/>
  <c r="Y38" i="225"/>
  <c r="T38" i="225"/>
  <c r="S38" i="225"/>
  <c r="L38" i="225"/>
  <c r="J38" i="225"/>
  <c r="I38" i="225"/>
  <c r="O25" i="225"/>
  <c r="M25" i="225"/>
  <c r="K25" i="225"/>
  <c r="G25" i="225"/>
  <c r="O24" i="225"/>
  <c r="M24" i="225"/>
  <c r="N24" i="225" s="1"/>
  <c r="K24" i="225"/>
  <c r="G24" i="225"/>
  <c r="O23" i="225"/>
  <c r="M23" i="225"/>
  <c r="AF23" i="225" s="1"/>
  <c r="K23" i="225"/>
  <c r="G23" i="225"/>
  <c r="O22" i="225"/>
  <c r="M22" i="225"/>
  <c r="AF22" i="225" s="1"/>
  <c r="K22" i="225"/>
  <c r="G22" i="225"/>
  <c r="AD21" i="225"/>
  <c r="AC21" i="225"/>
  <c r="Z21" i="225"/>
  <c r="Y21" i="225"/>
  <c r="T21" i="225"/>
  <c r="S21" i="225"/>
  <c r="L21" i="225"/>
  <c r="H1" i="225" s="1"/>
  <c r="J21" i="225"/>
  <c r="I21" i="225"/>
  <c r="O7" i="225"/>
  <c r="M7" i="225"/>
  <c r="AF7" i="225" s="1"/>
  <c r="K7" i="225"/>
  <c r="G7" i="225"/>
  <c r="AE6" i="225"/>
  <c r="O6" i="225"/>
  <c r="M6" i="225"/>
  <c r="AF6" i="225" s="1"/>
  <c r="K6" i="225"/>
  <c r="G6" i="225"/>
  <c r="O5" i="225"/>
  <c r="M5" i="225"/>
  <c r="AF5" i="225" s="1"/>
  <c r="K5" i="225"/>
  <c r="G5" i="225"/>
  <c r="H2" i="225"/>
  <c r="D1" i="225"/>
  <c r="T191" i="224"/>
  <c r="S191" i="224"/>
  <c r="L191" i="224"/>
  <c r="J191" i="224"/>
  <c r="K191" i="224" s="1"/>
  <c r="I191" i="224"/>
  <c r="O180" i="224"/>
  <c r="M180" i="224"/>
  <c r="N180" i="224" s="1"/>
  <c r="K180" i="224"/>
  <c r="G180" i="224"/>
  <c r="O179" i="224"/>
  <c r="M179" i="224"/>
  <c r="AB179" i="224" s="1"/>
  <c r="K179" i="224"/>
  <c r="G179" i="224"/>
  <c r="O178" i="224"/>
  <c r="M178" i="224"/>
  <c r="AB178" i="224" s="1"/>
  <c r="K178" i="224"/>
  <c r="G178" i="224"/>
  <c r="O177" i="224"/>
  <c r="M177" i="224"/>
  <c r="AB177" i="224" s="1"/>
  <c r="K177" i="224"/>
  <c r="G177" i="224"/>
  <c r="O176" i="224"/>
  <c r="M176" i="224"/>
  <c r="K176" i="224"/>
  <c r="G176" i="224"/>
  <c r="AB175" i="224"/>
  <c r="O175" i="224"/>
  <c r="M175" i="224"/>
  <c r="N175" i="224" s="1"/>
  <c r="Q175" i="224" s="1"/>
  <c r="K175" i="224"/>
  <c r="G175" i="224"/>
  <c r="T174" i="224"/>
  <c r="S174" i="224"/>
  <c r="L174" i="224"/>
  <c r="J174" i="224"/>
  <c r="I174" i="224"/>
  <c r="O161" i="224"/>
  <c r="M161" i="224"/>
  <c r="K161" i="224"/>
  <c r="G161" i="224"/>
  <c r="O160" i="224"/>
  <c r="M160" i="224"/>
  <c r="AB160" i="224" s="1"/>
  <c r="K160" i="224"/>
  <c r="G160" i="224"/>
  <c r="O159" i="224"/>
  <c r="M159" i="224"/>
  <c r="AB159" i="224" s="1"/>
  <c r="K159" i="224"/>
  <c r="G159" i="224"/>
  <c r="AB158" i="224"/>
  <c r="O158" i="224"/>
  <c r="M158" i="224"/>
  <c r="K158" i="224"/>
  <c r="G158" i="224"/>
  <c r="T157" i="224"/>
  <c r="S157" i="224"/>
  <c r="L157" i="224"/>
  <c r="J157" i="224"/>
  <c r="I157" i="224"/>
  <c r="AA143" i="224"/>
  <c r="O143" i="224"/>
  <c r="M143" i="224"/>
  <c r="N143" i="224" s="1"/>
  <c r="K143" i="224"/>
  <c r="G143" i="224"/>
  <c r="O142" i="224"/>
  <c r="M142" i="224"/>
  <c r="AA142" i="224" s="1"/>
  <c r="K142" i="224"/>
  <c r="G142" i="224"/>
  <c r="O141" i="224"/>
  <c r="N141" i="224"/>
  <c r="Q141" i="224" s="1"/>
  <c r="M141" i="224"/>
  <c r="K141" i="224"/>
  <c r="G141" i="224"/>
  <c r="T140" i="224"/>
  <c r="S140" i="224"/>
  <c r="L140" i="224"/>
  <c r="J140" i="224"/>
  <c r="I140" i="224"/>
  <c r="O127" i="224"/>
  <c r="M127" i="224"/>
  <c r="K127" i="224"/>
  <c r="G127" i="224"/>
  <c r="O126" i="224"/>
  <c r="M126" i="224"/>
  <c r="AB126" i="224" s="1"/>
  <c r="K126" i="224"/>
  <c r="G126" i="224"/>
  <c r="O125" i="224"/>
  <c r="N125" i="224"/>
  <c r="M125" i="224"/>
  <c r="AB125" i="224" s="1"/>
  <c r="K125" i="224"/>
  <c r="G125" i="224"/>
  <c r="O124" i="224"/>
  <c r="M124" i="224"/>
  <c r="K124" i="224"/>
  <c r="G124" i="224"/>
  <c r="T123" i="224"/>
  <c r="S123" i="224"/>
  <c r="L123" i="224"/>
  <c r="O123" i="224" s="1"/>
  <c r="J123" i="224"/>
  <c r="K123" i="224" s="1"/>
  <c r="I123" i="224"/>
  <c r="O110" i="224"/>
  <c r="M110" i="224"/>
  <c r="AB110" i="224" s="1"/>
  <c r="K110" i="224"/>
  <c r="G110" i="224"/>
  <c r="O109" i="224"/>
  <c r="M109" i="224"/>
  <c r="AB109" i="224" s="1"/>
  <c r="K109" i="224"/>
  <c r="G109" i="224"/>
  <c r="O108" i="224"/>
  <c r="M108" i="224"/>
  <c r="AB108" i="224" s="1"/>
  <c r="K108" i="224"/>
  <c r="G108" i="224"/>
  <c r="O107" i="224"/>
  <c r="M107" i="224"/>
  <c r="K107" i="224"/>
  <c r="G107" i="224"/>
  <c r="T106" i="224"/>
  <c r="S106" i="224"/>
  <c r="L106" i="224"/>
  <c r="O106" i="224" s="1"/>
  <c r="J106" i="224"/>
  <c r="I106" i="224"/>
  <c r="O93" i="224"/>
  <c r="M93" i="224"/>
  <c r="K93" i="224"/>
  <c r="G93" i="224"/>
  <c r="O92" i="224"/>
  <c r="M92" i="224"/>
  <c r="N92" i="224" s="1"/>
  <c r="Q92" i="224" s="1"/>
  <c r="K92" i="224"/>
  <c r="G92" i="224"/>
  <c r="AA91" i="224"/>
  <c r="O91" i="224"/>
  <c r="M91" i="224"/>
  <c r="K91" i="224"/>
  <c r="G91" i="224"/>
  <c r="O90" i="224"/>
  <c r="M90" i="224"/>
  <c r="K90" i="224"/>
  <c r="G90" i="224"/>
  <c r="T89" i="224"/>
  <c r="S89" i="224"/>
  <c r="L89" i="224"/>
  <c r="J89" i="224"/>
  <c r="I89" i="224"/>
  <c r="O75" i="224"/>
  <c r="M75" i="224"/>
  <c r="K75" i="224"/>
  <c r="G75" i="224"/>
  <c r="AA74" i="224"/>
  <c r="O74" i="224"/>
  <c r="M74" i="224"/>
  <c r="AB74" i="224" s="1"/>
  <c r="K74" i="224"/>
  <c r="G74" i="224"/>
  <c r="O73" i="224"/>
  <c r="N73" i="224"/>
  <c r="M73" i="224"/>
  <c r="AB73" i="224" s="1"/>
  <c r="K73" i="224"/>
  <c r="G73" i="224"/>
  <c r="T72" i="224"/>
  <c r="S72" i="224"/>
  <c r="L72" i="224"/>
  <c r="J72" i="224"/>
  <c r="I72" i="224"/>
  <c r="O58" i="224"/>
  <c r="M58" i="224"/>
  <c r="AB58" i="224" s="1"/>
  <c r="K58" i="224"/>
  <c r="G58" i="224"/>
  <c r="O57" i="224"/>
  <c r="M57" i="224"/>
  <c r="K57" i="224"/>
  <c r="G57" i="224"/>
  <c r="O56" i="224"/>
  <c r="M56" i="224"/>
  <c r="K56" i="224"/>
  <c r="G56" i="224"/>
  <c r="T55" i="224"/>
  <c r="S55" i="224"/>
  <c r="L55" i="224"/>
  <c r="O55" i="224" s="1"/>
  <c r="J55" i="224"/>
  <c r="I55" i="224"/>
  <c r="AA41" i="224"/>
  <c r="O41" i="224"/>
  <c r="M41" i="224"/>
  <c r="AB41" i="224" s="1"/>
  <c r="K41" i="224"/>
  <c r="G41" i="224"/>
  <c r="O40" i="224"/>
  <c r="M40" i="224"/>
  <c r="AB40" i="224" s="1"/>
  <c r="K40" i="224"/>
  <c r="G40" i="224"/>
  <c r="AA39" i="224"/>
  <c r="O39" i="224"/>
  <c r="M39" i="224"/>
  <c r="K39" i="224"/>
  <c r="G39" i="224"/>
  <c r="T38" i="224"/>
  <c r="S38" i="224"/>
  <c r="L38" i="224"/>
  <c r="O38" i="224" s="1"/>
  <c r="J38" i="224"/>
  <c r="I38" i="224"/>
  <c r="O23" i="224"/>
  <c r="M23" i="224"/>
  <c r="K23" i="224"/>
  <c r="G23" i="224"/>
  <c r="O22" i="224"/>
  <c r="M22" i="224"/>
  <c r="K22" i="224"/>
  <c r="G22" i="224"/>
  <c r="T21" i="224"/>
  <c r="S21" i="224"/>
  <c r="L21" i="224"/>
  <c r="J21" i="224"/>
  <c r="I21" i="224"/>
  <c r="O9" i="224"/>
  <c r="M9" i="224"/>
  <c r="K9" i="224"/>
  <c r="G9" i="224"/>
  <c r="O8" i="224"/>
  <c r="M8" i="224"/>
  <c r="AB8" i="224" s="1"/>
  <c r="K8" i="224"/>
  <c r="G8" i="224"/>
  <c r="O7" i="224"/>
  <c r="M7" i="224"/>
  <c r="AB7" i="224" s="1"/>
  <c r="K7" i="224"/>
  <c r="G7" i="224"/>
  <c r="AA6" i="224"/>
  <c r="O6" i="224"/>
  <c r="M6" i="224"/>
  <c r="AB6" i="224" s="1"/>
  <c r="K6" i="224"/>
  <c r="G6" i="224"/>
  <c r="O5" i="224"/>
  <c r="M5" i="224"/>
  <c r="M21" i="224" s="1"/>
  <c r="AB21" i="224" s="1"/>
  <c r="AC5" i="224" s="1"/>
  <c r="K5" i="224"/>
  <c r="G5" i="224"/>
  <c r="H2" i="224"/>
  <c r="D1" i="224"/>
  <c r="F3" i="223" s="1"/>
  <c r="X34" i="223"/>
  <c r="W34" i="223"/>
  <c r="V34" i="223"/>
  <c r="T34" i="223"/>
  <c r="P34" i="223"/>
  <c r="O34" i="223"/>
  <c r="N34" i="223"/>
  <c r="M34" i="223"/>
  <c r="K34" i="223"/>
  <c r="H34" i="223"/>
  <c r="G34" i="223"/>
  <c r="N16" i="223"/>
  <c r="I8" i="223" s="1"/>
  <c r="M16" i="223"/>
  <c r="I16" i="223"/>
  <c r="H16" i="223"/>
  <c r="G16" i="223"/>
  <c r="F16" i="223"/>
  <c r="E16" i="223"/>
  <c r="F8" i="223"/>
  <c r="M7" i="223"/>
  <c r="K7" i="223"/>
  <c r="I7" i="223"/>
  <c r="G7" i="223"/>
  <c r="F7" i="223"/>
  <c r="E7" i="223"/>
  <c r="M6" i="223"/>
  <c r="K6" i="223"/>
  <c r="I6" i="223"/>
  <c r="G6" i="223"/>
  <c r="F6" i="223"/>
  <c r="E6" i="223"/>
  <c r="AD123" i="222"/>
  <c r="AC123" i="222"/>
  <c r="Z123" i="222"/>
  <c r="Y123" i="222"/>
  <c r="T123" i="222"/>
  <c r="S123" i="222"/>
  <c r="L123" i="222"/>
  <c r="J123" i="222"/>
  <c r="I123" i="222"/>
  <c r="O110" i="222"/>
  <c r="M110" i="222"/>
  <c r="AF110" i="222" s="1"/>
  <c r="K110" i="222"/>
  <c r="G110" i="222"/>
  <c r="AE109" i="222"/>
  <c r="O109" i="222"/>
  <c r="M109" i="222"/>
  <c r="AF109" i="222" s="1"/>
  <c r="K109" i="222"/>
  <c r="G109" i="222"/>
  <c r="O108" i="222"/>
  <c r="M108" i="222"/>
  <c r="K108" i="222"/>
  <c r="G108" i="222"/>
  <c r="O107" i="222"/>
  <c r="N107" i="222"/>
  <c r="M107" i="222"/>
  <c r="AF107" i="222" s="1"/>
  <c r="K107" i="222"/>
  <c r="G107" i="222"/>
  <c r="AD106" i="222"/>
  <c r="AC106" i="222"/>
  <c r="Z106" i="222"/>
  <c r="Y106" i="222"/>
  <c r="T106" i="222"/>
  <c r="S106" i="222"/>
  <c r="L106" i="222"/>
  <c r="O106" i="222" s="1"/>
  <c r="J106" i="222"/>
  <c r="K106" i="222" s="1"/>
  <c r="I106" i="222"/>
  <c r="O92" i="222"/>
  <c r="M92" i="222"/>
  <c r="AF92" i="222" s="1"/>
  <c r="K92" i="222"/>
  <c r="G92" i="222"/>
  <c r="O91" i="222"/>
  <c r="M91" i="222"/>
  <c r="N91" i="222" s="1"/>
  <c r="K91" i="222"/>
  <c r="G91" i="222"/>
  <c r="O90" i="222"/>
  <c r="M90" i="222"/>
  <c r="N90" i="222" s="1"/>
  <c r="Q90" i="222" s="1"/>
  <c r="K90" i="222"/>
  <c r="G90" i="222"/>
  <c r="AD89" i="222"/>
  <c r="AC89" i="222"/>
  <c r="Z89" i="222"/>
  <c r="Y89" i="222"/>
  <c r="T89" i="222"/>
  <c r="S89" i="222"/>
  <c r="L89" i="222"/>
  <c r="J89" i="222"/>
  <c r="I89" i="222"/>
  <c r="O73" i="222"/>
  <c r="M73" i="222"/>
  <c r="AE73" i="222" s="1"/>
  <c r="K73" i="222"/>
  <c r="G73" i="222"/>
  <c r="AD72" i="222"/>
  <c r="AC72" i="222"/>
  <c r="Z72" i="222"/>
  <c r="Y72" i="222"/>
  <c r="T72" i="222"/>
  <c r="S72" i="222"/>
  <c r="L72" i="222"/>
  <c r="J72" i="222"/>
  <c r="I72" i="222"/>
  <c r="O61" i="222"/>
  <c r="M61" i="222"/>
  <c r="AF61" i="222" s="1"/>
  <c r="K61" i="222"/>
  <c r="G61" i="222"/>
  <c r="AF60" i="222"/>
  <c r="O60" i="222"/>
  <c r="M60" i="222"/>
  <c r="AE60" i="222" s="1"/>
  <c r="K60" i="222"/>
  <c r="G60" i="222"/>
  <c r="O59" i="222"/>
  <c r="M59" i="222"/>
  <c r="AF59" i="222" s="1"/>
  <c r="K59" i="222"/>
  <c r="G59" i="222"/>
  <c r="AE58" i="222"/>
  <c r="O58" i="222"/>
  <c r="M58" i="222"/>
  <c r="AF58" i="222" s="1"/>
  <c r="K58" i="222"/>
  <c r="G58" i="222"/>
  <c r="O57" i="222"/>
  <c r="M57" i="222"/>
  <c r="AF57" i="222" s="1"/>
  <c r="K57" i="222"/>
  <c r="G57" i="222"/>
  <c r="O56" i="222"/>
  <c r="M56" i="222"/>
  <c r="K56" i="222"/>
  <c r="G56" i="222"/>
  <c r="AD55" i="222"/>
  <c r="AC55" i="222"/>
  <c r="Z55" i="222"/>
  <c r="Y55" i="222"/>
  <c r="T55" i="222"/>
  <c r="S55" i="222"/>
  <c r="L55" i="222"/>
  <c r="J55" i="222"/>
  <c r="K55" i="222" s="1"/>
  <c r="I55" i="222"/>
  <c r="O42" i="222"/>
  <c r="M42" i="222"/>
  <c r="AE42" i="222" s="1"/>
  <c r="K42" i="222"/>
  <c r="G42" i="222"/>
  <c r="O41" i="222"/>
  <c r="M41" i="222"/>
  <c r="AF41" i="222" s="1"/>
  <c r="K41" i="222"/>
  <c r="G41" i="222"/>
  <c r="O40" i="222"/>
  <c r="M40" i="222"/>
  <c r="N40" i="222" s="1"/>
  <c r="K40" i="222"/>
  <c r="G40" i="222"/>
  <c r="O39" i="222"/>
  <c r="M39" i="222"/>
  <c r="K39" i="222"/>
  <c r="G39" i="222"/>
  <c r="AD38" i="222"/>
  <c r="AC38" i="222"/>
  <c r="Z38" i="222"/>
  <c r="Y38" i="222"/>
  <c r="T38" i="222"/>
  <c r="S38" i="222"/>
  <c r="L38" i="222"/>
  <c r="O38" i="222" s="1"/>
  <c r="J38" i="222"/>
  <c r="I38" i="222"/>
  <c r="AE25" i="222"/>
  <c r="O25" i="222"/>
  <c r="M25" i="222"/>
  <c r="AF25" i="222" s="1"/>
  <c r="K25" i="222"/>
  <c r="G25" i="222"/>
  <c r="O24" i="222"/>
  <c r="M24" i="222"/>
  <c r="AF24" i="222" s="1"/>
  <c r="K24" i="222"/>
  <c r="G24" i="222"/>
  <c r="O23" i="222"/>
  <c r="N23" i="222"/>
  <c r="M23" i="222"/>
  <c r="AE23" i="222" s="1"/>
  <c r="K23" i="222"/>
  <c r="G23" i="222"/>
  <c r="AE22" i="222"/>
  <c r="O22" i="222"/>
  <c r="M22" i="222"/>
  <c r="AF22" i="222" s="1"/>
  <c r="K22" i="222"/>
  <c r="G22" i="222"/>
  <c r="AD21" i="222"/>
  <c r="AC21" i="222"/>
  <c r="Z21" i="222"/>
  <c r="Y21" i="222"/>
  <c r="T21" i="222"/>
  <c r="S21" i="222"/>
  <c r="L21" i="222"/>
  <c r="J21" i="222"/>
  <c r="I21" i="222"/>
  <c r="O7" i="222"/>
  <c r="M7" i="222"/>
  <c r="K7" i="222"/>
  <c r="G7" i="222"/>
  <c r="O6" i="222"/>
  <c r="M6" i="222"/>
  <c r="AF6" i="222" s="1"/>
  <c r="K6" i="222"/>
  <c r="G6" i="222"/>
  <c r="O5" i="222"/>
  <c r="M5" i="222"/>
  <c r="K5" i="222"/>
  <c r="G5" i="222"/>
  <c r="H2" i="222"/>
  <c r="D1" i="222"/>
  <c r="T191" i="221"/>
  <c r="S191" i="221"/>
  <c r="L191" i="221"/>
  <c r="J191" i="221"/>
  <c r="K191" i="221" s="1"/>
  <c r="I191" i="221"/>
  <c r="O180" i="221"/>
  <c r="M180" i="221"/>
  <c r="N180" i="221" s="1"/>
  <c r="K180" i="221"/>
  <c r="G180" i="221"/>
  <c r="O179" i="221"/>
  <c r="M179" i="221"/>
  <c r="AB179" i="221" s="1"/>
  <c r="K179" i="221"/>
  <c r="G179" i="221"/>
  <c r="O178" i="221"/>
  <c r="M178" i="221"/>
  <c r="AA178" i="221" s="1"/>
  <c r="K178" i="221"/>
  <c r="G178" i="221"/>
  <c r="O177" i="221"/>
  <c r="M177" i="221"/>
  <c r="AB177" i="221" s="1"/>
  <c r="K177" i="221"/>
  <c r="G177" i="221"/>
  <c r="O176" i="221"/>
  <c r="M176" i="221"/>
  <c r="N176" i="221" s="1"/>
  <c r="K176" i="221"/>
  <c r="G176" i="221"/>
  <c r="O175" i="221"/>
  <c r="M175" i="221"/>
  <c r="K175" i="221"/>
  <c r="G175" i="221"/>
  <c r="T174" i="221"/>
  <c r="S174" i="221"/>
  <c r="L174" i="221"/>
  <c r="O174" i="221" s="1"/>
  <c r="J174" i="221"/>
  <c r="I174" i="221"/>
  <c r="O161" i="221"/>
  <c r="M161" i="221"/>
  <c r="AB161" i="221" s="1"/>
  <c r="K161" i="221"/>
  <c r="G161" i="221"/>
  <c r="O160" i="221"/>
  <c r="M160" i="221"/>
  <c r="AA160" i="221" s="1"/>
  <c r="K160" i="221"/>
  <c r="G160" i="221"/>
  <c r="O159" i="221"/>
  <c r="M159" i="221"/>
  <c r="AB159" i="221" s="1"/>
  <c r="K159" i="221"/>
  <c r="G159" i="221"/>
  <c r="AB158" i="221"/>
  <c r="O158" i="221"/>
  <c r="M158" i="221"/>
  <c r="K158" i="221"/>
  <c r="G158" i="221"/>
  <c r="T157" i="221"/>
  <c r="S157" i="221"/>
  <c r="L157" i="221"/>
  <c r="J157" i="221"/>
  <c r="I157" i="221"/>
  <c r="O143" i="221"/>
  <c r="M143" i="221"/>
  <c r="N143" i="221" s="1"/>
  <c r="K143" i="221"/>
  <c r="G143" i="221"/>
  <c r="AA142" i="221"/>
  <c r="O142" i="221"/>
  <c r="M142" i="221"/>
  <c r="AB142" i="221" s="1"/>
  <c r="K142" i="221"/>
  <c r="G142" i="221"/>
  <c r="O141" i="221"/>
  <c r="N141" i="221"/>
  <c r="Q141" i="221" s="1"/>
  <c r="M141" i="221"/>
  <c r="K141" i="221"/>
  <c r="G141" i="221"/>
  <c r="T140" i="221"/>
  <c r="S140" i="221"/>
  <c r="L140" i="221"/>
  <c r="J140" i="221"/>
  <c r="I140" i="221"/>
  <c r="K140" i="221" s="1"/>
  <c r="O127" i="221"/>
  <c r="M127" i="221"/>
  <c r="AA127" i="221" s="1"/>
  <c r="K127" i="221"/>
  <c r="G127" i="221"/>
  <c r="O126" i="221"/>
  <c r="M126" i="221"/>
  <c r="AB126" i="221" s="1"/>
  <c r="K126" i="221"/>
  <c r="G126" i="221"/>
  <c r="O125" i="221"/>
  <c r="M125" i="221"/>
  <c r="N125" i="221" s="1"/>
  <c r="K125" i="221"/>
  <c r="G125" i="221"/>
  <c r="O124" i="221"/>
  <c r="M124" i="221"/>
  <c r="AA124" i="221" s="1"/>
  <c r="K124" i="221"/>
  <c r="G124" i="221"/>
  <c r="T123" i="221"/>
  <c r="S123" i="221"/>
  <c r="L123" i="221"/>
  <c r="J123" i="221"/>
  <c r="I123" i="221"/>
  <c r="O110" i="221"/>
  <c r="M110" i="221"/>
  <c r="K110" i="221"/>
  <c r="G110" i="221"/>
  <c r="O109" i="221"/>
  <c r="M109" i="221"/>
  <c r="K109" i="221"/>
  <c r="G109" i="221"/>
  <c r="O108" i="221"/>
  <c r="M108" i="221"/>
  <c r="K108" i="221"/>
  <c r="G108" i="221"/>
  <c r="O107" i="221"/>
  <c r="M107" i="221"/>
  <c r="K107" i="221"/>
  <c r="G107" i="221"/>
  <c r="T106" i="221"/>
  <c r="S106" i="221"/>
  <c r="L106" i="221"/>
  <c r="J106" i="221"/>
  <c r="I106" i="221"/>
  <c r="O93" i="221"/>
  <c r="M93" i="221"/>
  <c r="N93" i="221" s="1"/>
  <c r="K93" i="221"/>
  <c r="G93" i="221"/>
  <c r="O92" i="221"/>
  <c r="M92" i="221"/>
  <c r="AB92" i="221" s="1"/>
  <c r="K92" i="221"/>
  <c r="G92" i="221"/>
  <c r="AB91" i="221"/>
  <c r="O91" i="221"/>
  <c r="M91" i="221"/>
  <c r="AA91" i="221" s="1"/>
  <c r="K91" i="221"/>
  <c r="G91" i="221"/>
  <c r="O90" i="221"/>
  <c r="M90" i="221"/>
  <c r="K90" i="221"/>
  <c r="G90" i="221"/>
  <c r="T89" i="221"/>
  <c r="S89" i="221"/>
  <c r="L89" i="221"/>
  <c r="O89" i="221" s="1"/>
  <c r="J89" i="221"/>
  <c r="I89" i="221"/>
  <c r="O75" i="221"/>
  <c r="M75" i="221"/>
  <c r="N75" i="221" s="1"/>
  <c r="K75" i="221"/>
  <c r="G75" i="221"/>
  <c r="O74" i="221"/>
  <c r="M74" i="221"/>
  <c r="N74" i="221" s="1"/>
  <c r="K74" i="221"/>
  <c r="G74" i="221"/>
  <c r="O73" i="221"/>
  <c r="M73" i="221"/>
  <c r="AA73" i="221" s="1"/>
  <c r="K73" i="221"/>
  <c r="G73" i="221"/>
  <c r="T72" i="221"/>
  <c r="S72" i="221"/>
  <c r="L72" i="221"/>
  <c r="J72" i="221"/>
  <c r="I72" i="221"/>
  <c r="O58" i="221"/>
  <c r="M58" i="221"/>
  <c r="K58" i="221"/>
  <c r="G58" i="221"/>
  <c r="O57" i="221"/>
  <c r="M57" i="221"/>
  <c r="AA57" i="221" s="1"/>
  <c r="K57" i="221"/>
  <c r="G57" i="221"/>
  <c r="O56" i="221"/>
  <c r="M56" i="221"/>
  <c r="AB56" i="221" s="1"/>
  <c r="K56" i="221"/>
  <c r="G56" i="221"/>
  <c r="T55" i="221"/>
  <c r="S55" i="221"/>
  <c r="L55" i="221"/>
  <c r="J55" i="221"/>
  <c r="I55" i="221"/>
  <c r="O41" i="221"/>
  <c r="M41" i="221"/>
  <c r="AB41" i="221" s="1"/>
  <c r="K41" i="221"/>
  <c r="G41" i="221"/>
  <c r="O40" i="221"/>
  <c r="M40" i="221"/>
  <c r="N40" i="221" s="1"/>
  <c r="K40" i="221"/>
  <c r="G40" i="221"/>
  <c r="O39" i="221"/>
  <c r="M39" i="221"/>
  <c r="N39" i="221" s="1"/>
  <c r="Q39" i="221" s="1"/>
  <c r="K39" i="221"/>
  <c r="G39" i="221"/>
  <c r="T38" i="221"/>
  <c r="S38" i="221"/>
  <c r="L38" i="221"/>
  <c r="J38" i="221"/>
  <c r="I38" i="221"/>
  <c r="AA23" i="221"/>
  <c r="O23" i="221"/>
  <c r="N23" i="221"/>
  <c r="P23" i="221" s="1"/>
  <c r="M23" i="221"/>
  <c r="AB23" i="221" s="1"/>
  <c r="K23" i="221"/>
  <c r="G23" i="221"/>
  <c r="O22" i="221"/>
  <c r="M22" i="221"/>
  <c r="K22" i="221"/>
  <c r="G22" i="221"/>
  <c r="T21" i="221"/>
  <c r="S21" i="221"/>
  <c r="L21" i="221"/>
  <c r="J21" i="221"/>
  <c r="I21" i="221"/>
  <c r="O9" i="221"/>
  <c r="M9" i="221"/>
  <c r="AB9" i="221" s="1"/>
  <c r="K9" i="221"/>
  <c r="G9" i="221"/>
  <c r="O8" i="221"/>
  <c r="M8" i="221"/>
  <c r="AB8" i="221" s="1"/>
  <c r="K8" i="221"/>
  <c r="G8" i="221"/>
  <c r="O7" i="221"/>
  <c r="M7" i="221"/>
  <c r="N7" i="221" s="1"/>
  <c r="K7" i="221"/>
  <c r="G7" i="221"/>
  <c r="O6" i="221"/>
  <c r="M6" i="221"/>
  <c r="K6" i="221"/>
  <c r="G6" i="221"/>
  <c r="O5" i="221"/>
  <c r="M5" i="221"/>
  <c r="K5" i="221"/>
  <c r="G5" i="221"/>
  <c r="H2" i="221"/>
  <c r="D1" i="221"/>
  <c r="X34" i="220"/>
  <c r="W34" i="220"/>
  <c r="V34" i="220"/>
  <c r="T34" i="220"/>
  <c r="P34" i="220"/>
  <c r="O34" i="220"/>
  <c r="N34" i="220"/>
  <c r="M34" i="220"/>
  <c r="K34" i="220"/>
  <c r="H34" i="220"/>
  <c r="G34" i="220"/>
  <c r="N16" i="220"/>
  <c r="M16" i="220"/>
  <c r="I16" i="220"/>
  <c r="H16" i="220"/>
  <c r="G16" i="220"/>
  <c r="F16" i="220"/>
  <c r="E16" i="220"/>
  <c r="F8" i="220"/>
  <c r="M7" i="220"/>
  <c r="K7" i="220"/>
  <c r="I7" i="220"/>
  <c r="G7" i="220"/>
  <c r="F7" i="220"/>
  <c r="E7" i="220"/>
  <c r="M6" i="220"/>
  <c r="K6" i="220"/>
  <c r="I6" i="220"/>
  <c r="G6" i="220"/>
  <c r="F6" i="220"/>
  <c r="E6" i="220"/>
  <c r="AD123" i="219"/>
  <c r="AC123" i="219"/>
  <c r="Z123" i="219"/>
  <c r="Y123" i="219"/>
  <c r="T123" i="219"/>
  <c r="S123" i="219"/>
  <c r="L123" i="219"/>
  <c r="O123" i="219" s="1"/>
  <c r="J123" i="219"/>
  <c r="I123" i="219"/>
  <c r="O110" i="219"/>
  <c r="M110" i="219"/>
  <c r="N110" i="219" s="1"/>
  <c r="K110" i="219"/>
  <c r="G110" i="219"/>
  <c r="O109" i="219"/>
  <c r="M109" i="219"/>
  <c r="K109" i="219"/>
  <c r="G109" i="219"/>
  <c r="O108" i="219"/>
  <c r="M108" i="219"/>
  <c r="K108" i="219"/>
  <c r="G108" i="219"/>
  <c r="O107" i="219"/>
  <c r="M107" i="219"/>
  <c r="K107" i="219"/>
  <c r="G107" i="219"/>
  <c r="AD106" i="219"/>
  <c r="AC106" i="219"/>
  <c r="Z106" i="219"/>
  <c r="Y106" i="219"/>
  <c r="T106" i="219"/>
  <c r="S106" i="219"/>
  <c r="L106" i="219"/>
  <c r="O106" i="219" s="1"/>
  <c r="J106" i="219"/>
  <c r="I106" i="219"/>
  <c r="O92" i="219"/>
  <c r="M92" i="219"/>
  <c r="AF92" i="219" s="1"/>
  <c r="K92" i="219"/>
  <c r="G92" i="219"/>
  <c r="AE91" i="219"/>
  <c r="O91" i="219"/>
  <c r="M91" i="219"/>
  <c r="AF91" i="219" s="1"/>
  <c r="K91" i="219"/>
  <c r="G91" i="219"/>
  <c r="O90" i="219"/>
  <c r="M90" i="219"/>
  <c r="N90" i="219" s="1"/>
  <c r="K90" i="219"/>
  <c r="G90" i="219"/>
  <c r="AD89" i="219"/>
  <c r="AC89" i="219"/>
  <c r="Z89" i="219"/>
  <c r="Y89" i="219"/>
  <c r="T89" i="219"/>
  <c r="S89" i="219"/>
  <c r="L89" i="219"/>
  <c r="J89" i="219"/>
  <c r="K89" i="219" s="1"/>
  <c r="I89" i="219"/>
  <c r="O73" i="219"/>
  <c r="M73" i="219"/>
  <c r="AE73" i="219" s="1"/>
  <c r="K73" i="219"/>
  <c r="G73" i="219"/>
  <c r="AD72" i="219"/>
  <c r="AC72" i="219"/>
  <c r="Z72" i="219"/>
  <c r="Y72" i="219"/>
  <c r="T72" i="219"/>
  <c r="S72" i="219"/>
  <c r="L72" i="219"/>
  <c r="J72" i="219"/>
  <c r="I72" i="219"/>
  <c r="AE62" i="219"/>
  <c r="O62" i="219"/>
  <c r="M62" i="219"/>
  <c r="K62" i="219"/>
  <c r="G62" i="219"/>
  <c r="O61" i="219"/>
  <c r="M61" i="219"/>
  <c r="K61" i="219"/>
  <c r="G61" i="219"/>
  <c r="O60" i="219"/>
  <c r="M60" i="219"/>
  <c r="N60" i="219" s="1"/>
  <c r="K60" i="219"/>
  <c r="G60" i="219"/>
  <c r="O59" i="219"/>
  <c r="M59" i="219"/>
  <c r="AF59" i="219" s="1"/>
  <c r="K59" i="219"/>
  <c r="G59" i="219"/>
  <c r="O58" i="219"/>
  <c r="M58" i="219"/>
  <c r="N58" i="219" s="1"/>
  <c r="K58" i="219"/>
  <c r="G58" i="219"/>
  <c r="O57" i="219"/>
  <c r="M57" i="219"/>
  <c r="K57" i="219"/>
  <c r="G57" i="219"/>
  <c r="O56" i="219"/>
  <c r="M56" i="219"/>
  <c r="K56" i="219"/>
  <c r="G56" i="219"/>
  <c r="AD55" i="219"/>
  <c r="AC55" i="219"/>
  <c r="Z55" i="219"/>
  <c r="Y55" i="219"/>
  <c r="T55" i="219"/>
  <c r="S55" i="219"/>
  <c r="L55" i="219"/>
  <c r="O55" i="219" s="1"/>
  <c r="J55" i="219"/>
  <c r="K55" i="219" s="1"/>
  <c r="I55" i="219"/>
  <c r="O42" i="219"/>
  <c r="M42" i="219"/>
  <c r="AF42" i="219" s="1"/>
  <c r="K42" i="219"/>
  <c r="G42" i="219"/>
  <c r="O41" i="219"/>
  <c r="N41" i="219"/>
  <c r="P41" i="219" s="1"/>
  <c r="M41" i="219"/>
  <c r="AF41" i="219" s="1"/>
  <c r="K41" i="219"/>
  <c r="G41" i="219"/>
  <c r="O40" i="219"/>
  <c r="M40" i="219"/>
  <c r="AE40" i="219" s="1"/>
  <c r="K40" i="219"/>
  <c r="G40" i="219"/>
  <c r="O39" i="219"/>
  <c r="M39" i="219"/>
  <c r="AE39" i="219" s="1"/>
  <c r="K39" i="219"/>
  <c r="G39" i="219"/>
  <c r="AD38" i="219"/>
  <c r="AC38" i="219"/>
  <c r="Z38" i="219"/>
  <c r="Y38" i="219"/>
  <c r="Y2" i="219" s="1"/>
  <c r="O6" i="217" s="1"/>
  <c r="T38" i="219"/>
  <c r="S38" i="219"/>
  <c r="L38" i="219"/>
  <c r="K38" i="219"/>
  <c r="J38" i="219"/>
  <c r="I38" i="219"/>
  <c r="O25" i="219"/>
  <c r="M25" i="219"/>
  <c r="N25" i="219" s="1"/>
  <c r="K25" i="219"/>
  <c r="G25" i="219"/>
  <c r="O24" i="219"/>
  <c r="M24" i="219"/>
  <c r="K24" i="219"/>
  <c r="G24" i="219"/>
  <c r="O23" i="219"/>
  <c r="N23" i="219"/>
  <c r="M23" i="219"/>
  <c r="K23" i="219"/>
  <c r="G23" i="219"/>
  <c r="O22" i="219"/>
  <c r="M22" i="219"/>
  <c r="AE22" i="219" s="1"/>
  <c r="K22" i="219"/>
  <c r="G22" i="219"/>
  <c r="AD21" i="219"/>
  <c r="AC21" i="219"/>
  <c r="Z21" i="219"/>
  <c r="Y21" i="219"/>
  <c r="T21" i="219"/>
  <c r="S21" i="219"/>
  <c r="L21" i="219"/>
  <c r="J21" i="219"/>
  <c r="I21" i="219"/>
  <c r="O7" i="219"/>
  <c r="M7" i="219"/>
  <c r="K7" i="219"/>
  <c r="G7" i="219"/>
  <c r="O6" i="219"/>
  <c r="M6" i="219"/>
  <c r="K6" i="219"/>
  <c r="G6" i="219"/>
  <c r="O5" i="219"/>
  <c r="M5" i="219"/>
  <c r="N5" i="219" s="1"/>
  <c r="K5" i="219"/>
  <c r="G5" i="219"/>
  <c r="H2" i="219"/>
  <c r="D1" i="219"/>
  <c r="T191" i="218"/>
  <c r="S191" i="218"/>
  <c r="L191" i="218"/>
  <c r="J191" i="218"/>
  <c r="K191" i="218" s="1"/>
  <c r="I191" i="218"/>
  <c r="O180" i="218"/>
  <c r="M180" i="218"/>
  <c r="K180" i="218"/>
  <c r="G180" i="218"/>
  <c r="O179" i="218"/>
  <c r="M179" i="218"/>
  <c r="K179" i="218"/>
  <c r="G179" i="218"/>
  <c r="O178" i="218"/>
  <c r="M178" i="218"/>
  <c r="K178" i="218"/>
  <c r="G178" i="218"/>
  <c r="AA177" i="218"/>
  <c r="O177" i="218"/>
  <c r="N177" i="218"/>
  <c r="M177" i="218"/>
  <c r="AB177" i="218" s="1"/>
  <c r="K177" i="218"/>
  <c r="G177" i="218"/>
  <c r="AB176" i="218"/>
  <c r="O176" i="218"/>
  <c r="N176" i="218"/>
  <c r="M176" i="218"/>
  <c r="AA176" i="218" s="1"/>
  <c r="K176" i="218"/>
  <c r="G176" i="218"/>
  <c r="O175" i="218"/>
  <c r="M175" i="218"/>
  <c r="K175" i="218"/>
  <c r="G175" i="218"/>
  <c r="T174" i="218"/>
  <c r="S174" i="218"/>
  <c r="L174" i="218"/>
  <c r="J174" i="218"/>
  <c r="I174" i="218"/>
  <c r="O161" i="218"/>
  <c r="M161" i="218"/>
  <c r="K161" i="218"/>
  <c r="G161" i="218"/>
  <c r="O160" i="218"/>
  <c r="N160" i="218"/>
  <c r="Q160" i="218" s="1"/>
  <c r="M160" i="218"/>
  <c r="AB160" i="218" s="1"/>
  <c r="K160" i="218"/>
  <c r="G160" i="218"/>
  <c r="AA159" i="218"/>
  <c r="O159" i="218"/>
  <c r="M159" i="218"/>
  <c r="K159" i="218"/>
  <c r="G159" i="218"/>
  <c r="O158" i="218"/>
  <c r="M158" i="218"/>
  <c r="N158" i="218" s="1"/>
  <c r="K158" i="218"/>
  <c r="G158" i="218"/>
  <c r="T157" i="218"/>
  <c r="S157" i="218"/>
  <c r="L157" i="218"/>
  <c r="J157" i="218"/>
  <c r="I157" i="218"/>
  <c r="O143" i="218"/>
  <c r="M143" i="218"/>
  <c r="AB143" i="218" s="1"/>
  <c r="K143" i="218"/>
  <c r="G143" i="218"/>
  <c r="O142" i="218"/>
  <c r="M142" i="218"/>
  <c r="K142" i="218"/>
  <c r="G142" i="218"/>
  <c r="O141" i="218"/>
  <c r="M141" i="218"/>
  <c r="K141" i="218"/>
  <c r="G141" i="218"/>
  <c r="T140" i="218"/>
  <c r="S140" i="218"/>
  <c r="L140" i="218"/>
  <c r="J140" i="218"/>
  <c r="I140" i="218"/>
  <c r="O127" i="218"/>
  <c r="M127" i="218"/>
  <c r="AB127" i="218" s="1"/>
  <c r="K127" i="218"/>
  <c r="G127" i="218"/>
  <c r="AA126" i="218"/>
  <c r="O126" i="218"/>
  <c r="M126" i="218"/>
  <c r="AB126" i="218" s="1"/>
  <c r="K126" i="218"/>
  <c r="G126" i="218"/>
  <c r="O125" i="218"/>
  <c r="M125" i="218"/>
  <c r="AB125" i="218" s="1"/>
  <c r="K125" i="218"/>
  <c r="G125" i="218"/>
  <c r="O124" i="218"/>
  <c r="M124" i="218"/>
  <c r="K124" i="218"/>
  <c r="G124" i="218"/>
  <c r="T123" i="218"/>
  <c r="S123" i="218"/>
  <c r="L123" i="218"/>
  <c r="J123" i="218"/>
  <c r="I123" i="218"/>
  <c r="O110" i="218"/>
  <c r="M110" i="218"/>
  <c r="AB110" i="218" s="1"/>
  <c r="K110" i="218"/>
  <c r="G110" i="218"/>
  <c r="O109" i="218"/>
  <c r="M109" i="218"/>
  <c r="AB109" i="218" s="1"/>
  <c r="K109" i="218"/>
  <c r="G109" i="218"/>
  <c r="AA108" i="218"/>
  <c r="O108" i="218"/>
  <c r="M108" i="218"/>
  <c r="K108" i="218"/>
  <c r="G108" i="218"/>
  <c r="O107" i="218"/>
  <c r="M107" i="218"/>
  <c r="K107" i="218"/>
  <c r="G107" i="218"/>
  <c r="T106" i="218"/>
  <c r="S106" i="218"/>
  <c r="L106" i="218"/>
  <c r="J106" i="218"/>
  <c r="I106" i="218"/>
  <c r="O93" i="218"/>
  <c r="M93" i="218"/>
  <c r="AB93" i="218" s="1"/>
  <c r="K93" i="218"/>
  <c r="G93" i="218"/>
  <c r="O92" i="218"/>
  <c r="M92" i="218"/>
  <c r="AB92" i="218" s="1"/>
  <c r="K92" i="218"/>
  <c r="G92" i="218"/>
  <c r="O91" i="218"/>
  <c r="M91" i="218"/>
  <c r="K91" i="218"/>
  <c r="G91" i="218"/>
  <c r="O90" i="218"/>
  <c r="M90" i="218"/>
  <c r="K90" i="218"/>
  <c r="G90" i="218"/>
  <c r="T89" i="218"/>
  <c r="S89" i="218"/>
  <c r="L89" i="218"/>
  <c r="J89" i="218"/>
  <c r="I89" i="218"/>
  <c r="O75" i="218"/>
  <c r="M75" i="218"/>
  <c r="AB75" i="218" s="1"/>
  <c r="K75" i="218"/>
  <c r="G75" i="218"/>
  <c r="O74" i="218"/>
  <c r="M74" i="218"/>
  <c r="N74" i="218" s="1"/>
  <c r="K74" i="218"/>
  <c r="G74" i="218"/>
  <c r="O73" i="218"/>
  <c r="M73" i="218"/>
  <c r="K73" i="218"/>
  <c r="G73" i="218"/>
  <c r="T72" i="218"/>
  <c r="S72" i="218"/>
  <c r="L72" i="218"/>
  <c r="J72" i="218"/>
  <c r="I72" i="218"/>
  <c r="O58" i="218"/>
  <c r="M58" i="218"/>
  <c r="AB58" i="218" s="1"/>
  <c r="K58" i="218"/>
  <c r="G58" i="218"/>
  <c r="O57" i="218"/>
  <c r="M57" i="218"/>
  <c r="AB57" i="218" s="1"/>
  <c r="K57" i="218"/>
  <c r="G57" i="218"/>
  <c r="O56" i="218"/>
  <c r="M56" i="218"/>
  <c r="N56" i="218" s="1"/>
  <c r="K56" i="218"/>
  <c r="G56" i="218"/>
  <c r="T55" i="218"/>
  <c r="S55" i="218"/>
  <c r="L55" i="218"/>
  <c r="J55" i="218"/>
  <c r="I55" i="218"/>
  <c r="O41" i="218"/>
  <c r="M41" i="218"/>
  <c r="AB41" i="218" s="1"/>
  <c r="K41" i="218"/>
  <c r="G41" i="218"/>
  <c r="O40" i="218"/>
  <c r="M40" i="218"/>
  <c r="N40" i="218" s="1"/>
  <c r="K40" i="218"/>
  <c r="G40" i="218"/>
  <c r="O39" i="218"/>
  <c r="M39" i="218"/>
  <c r="K39" i="218"/>
  <c r="G39" i="218"/>
  <c r="T38" i="218"/>
  <c r="S38" i="218"/>
  <c r="L38" i="218"/>
  <c r="J38" i="218"/>
  <c r="I38" i="218"/>
  <c r="O23" i="218"/>
  <c r="M23" i="218"/>
  <c r="K23" i="218"/>
  <c r="G23" i="218"/>
  <c r="O22" i="218"/>
  <c r="M22" i="218"/>
  <c r="AB22" i="218" s="1"/>
  <c r="K22" i="218"/>
  <c r="G22" i="218"/>
  <c r="T21" i="218"/>
  <c r="S21" i="218"/>
  <c r="L21" i="218"/>
  <c r="J21" i="218"/>
  <c r="I21" i="218"/>
  <c r="O9" i="218"/>
  <c r="N9" i="218"/>
  <c r="Q9" i="218" s="1"/>
  <c r="M9" i="218"/>
  <c r="K9" i="218"/>
  <c r="G9" i="218"/>
  <c r="O8" i="218"/>
  <c r="M8" i="218"/>
  <c r="K8" i="218"/>
  <c r="G8" i="218"/>
  <c r="O7" i="218"/>
  <c r="M7" i="218"/>
  <c r="AB7" i="218" s="1"/>
  <c r="K7" i="218"/>
  <c r="G7" i="218"/>
  <c r="O6" i="218"/>
  <c r="M6" i="218"/>
  <c r="AB6" i="218" s="1"/>
  <c r="K6" i="218"/>
  <c r="G6" i="218"/>
  <c r="O5" i="218"/>
  <c r="M5" i="218"/>
  <c r="K5" i="218"/>
  <c r="G5" i="218"/>
  <c r="H2" i="218"/>
  <c r="D1" i="218"/>
  <c r="X34" i="217"/>
  <c r="W34" i="217"/>
  <c r="V34" i="217"/>
  <c r="T34" i="217"/>
  <c r="P34" i="217"/>
  <c r="O34" i="217"/>
  <c r="N34" i="217"/>
  <c r="M34" i="217"/>
  <c r="K34" i="217"/>
  <c r="H34" i="217"/>
  <c r="G34" i="217"/>
  <c r="N16" i="217"/>
  <c r="M16" i="217"/>
  <c r="I16" i="217"/>
  <c r="H16" i="217"/>
  <c r="G16" i="217"/>
  <c r="F16" i="217"/>
  <c r="E16" i="217"/>
  <c r="F8" i="217"/>
  <c r="M7" i="217"/>
  <c r="K7" i="217"/>
  <c r="I7" i="217"/>
  <c r="G7" i="217"/>
  <c r="F7" i="217"/>
  <c r="E7" i="217"/>
  <c r="M6" i="217"/>
  <c r="K6" i="217"/>
  <c r="I6" i="217"/>
  <c r="G6" i="217"/>
  <c r="F6" i="217"/>
  <c r="E6" i="217"/>
  <c r="AD106" i="216"/>
  <c r="AC106" i="216"/>
  <c r="Z106" i="216"/>
  <c r="Y106" i="216"/>
  <c r="T106" i="216"/>
  <c r="S106" i="216"/>
  <c r="L106" i="216"/>
  <c r="J106" i="216"/>
  <c r="K106" i="216" s="1"/>
  <c r="I106" i="216"/>
  <c r="O93" i="216"/>
  <c r="M93" i="216"/>
  <c r="K93" i="216"/>
  <c r="G93" i="216"/>
  <c r="O92" i="216"/>
  <c r="M92" i="216"/>
  <c r="K92" i="216"/>
  <c r="G92" i="216"/>
  <c r="O91" i="216"/>
  <c r="M91" i="216"/>
  <c r="K91" i="216"/>
  <c r="G91" i="216"/>
  <c r="O90" i="216"/>
  <c r="M90" i="216"/>
  <c r="K90" i="216"/>
  <c r="G90" i="216"/>
  <c r="AD89" i="216"/>
  <c r="AC89" i="216"/>
  <c r="Z89" i="216"/>
  <c r="Y89" i="216"/>
  <c r="T89" i="216"/>
  <c r="S89" i="216"/>
  <c r="L89" i="216"/>
  <c r="O89" i="216" s="1"/>
  <c r="J89" i="216"/>
  <c r="I89" i="216"/>
  <c r="O75" i="216"/>
  <c r="M75" i="216"/>
  <c r="AF75" i="216" s="1"/>
  <c r="K75" i="216"/>
  <c r="G75" i="216"/>
  <c r="O74" i="216"/>
  <c r="M74" i="216"/>
  <c r="K74" i="216"/>
  <c r="G74" i="216"/>
  <c r="O73" i="216"/>
  <c r="M73" i="216"/>
  <c r="N73" i="216" s="1"/>
  <c r="K73" i="216"/>
  <c r="G73" i="216"/>
  <c r="AD72" i="216"/>
  <c r="AC72" i="216"/>
  <c r="Z72" i="216"/>
  <c r="Y72" i="216"/>
  <c r="T72" i="216"/>
  <c r="S72" i="216"/>
  <c r="L72" i="216"/>
  <c r="J72" i="216"/>
  <c r="K72" i="216" s="1"/>
  <c r="I72" i="216"/>
  <c r="O56" i="216"/>
  <c r="M56" i="216"/>
  <c r="AE56" i="216" s="1"/>
  <c r="K56" i="216"/>
  <c r="G56" i="216"/>
  <c r="AD55" i="216"/>
  <c r="AC55" i="216"/>
  <c r="Z55" i="216"/>
  <c r="Y55" i="216"/>
  <c r="T55" i="216"/>
  <c r="S55" i="216"/>
  <c r="L55" i="216"/>
  <c r="J55" i="216"/>
  <c r="I55" i="216"/>
  <c r="O45" i="216"/>
  <c r="M45" i="216"/>
  <c r="N45" i="216" s="1"/>
  <c r="K45" i="216"/>
  <c r="G45" i="216"/>
  <c r="O44" i="216"/>
  <c r="M44" i="216"/>
  <c r="K44" i="216"/>
  <c r="G44" i="216"/>
  <c r="O43" i="216"/>
  <c r="M43" i="216"/>
  <c r="N43" i="216" s="1"/>
  <c r="K43" i="216"/>
  <c r="G43" i="216"/>
  <c r="O42" i="216"/>
  <c r="M42" i="216"/>
  <c r="K42" i="216"/>
  <c r="G42" i="216"/>
  <c r="O41" i="216"/>
  <c r="M41" i="216"/>
  <c r="K41" i="216"/>
  <c r="G41" i="216"/>
  <c r="O40" i="216"/>
  <c r="M40" i="216"/>
  <c r="N40" i="216" s="1"/>
  <c r="K40" i="216"/>
  <c r="G40" i="216"/>
  <c r="O39" i="216"/>
  <c r="M39" i="216"/>
  <c r="N39" i="216" s="1"/>
  <c r="K39" i="216"/>
  <c r="G39" i="216"/>
  <c r="AD38" i="216"/>
  <c r="AC38" i="216"/>
  <c r="Z38" i="216"/>
  <c r="Y38" i="216"/>
  <c r="T38" i="216"/>
  <c r="S38" i="216"/>
  <c r="L38" i="216"/>
  <c r="J38" i="216"/>
  <c r="I38" i="216"/>
  <c r="O27" i="216"/>
  <c r="M27" i="216"/>
  <c r="AF27" i="216" s="1"/>
  <c r="K27" i="216"/>
  <c r="G27" i="216"/>
  <c r="AF26" i="216"/>
  <c r="AE26" i="216"/>
  <c r="O26" i="216"/>
  <c r="M26" i="216"/>
  <c r="N26" i="216" s="1"/>
  <c r="K26" i="216"/>
  <c r="G26" i="216"/>
  <c r="O25" i="216"/>
  <c r="M25" i="216"/>
  <c r="AF25" i="216" s="1"/>
  <c r="K25" i="216"/>
  <c r="G25" i="216"/>
  <c r="O24" i="216"/>
  <c r="M24" i="216"/>
  <c r="AF24" i="216" s="1"/>
  <c r="K24" i="216"/>
  <c r="G24" i="216"/>
  <c r="AE23" i="216"/>
  <c r="O23" i="216"/>
  <c r="M23" i="216"/>
  <c r="AF23" i="216" s="1"/>
  <c r="K23" i="216"/>
  <c r="G23" i="216"/>
  <c r="AF22" i="216"/>
  <c r="O22" i="216"/>
  <c r="M22" i="216"/>
  <c r="N22" i="216" s="1"/>
  <c r="K22" i="216"/>
  <c r="G22" i="216"/>
  <c r="AD21" i="216"/>
  <c r="AC21" i="216"/>
  <c r="Z21" i="216"/>
  <c r="Y21" i="216"/>
  <c r="T21" i="216"/>
  <c r="S21" i="216"/>
  <c r="L21" i="216"/>
  <c r="J21" i="216"/>
  <c r="K21" i="216" s="1"/>
  <c r="I21" i="216"/>
  <c r="O10" i="216"/>
  <c r="M10" i="216"/>
  <c r="AF10" i="216" s="1"/>
  <c r="K10" i="216"/>
  <c r="G10" i="216"/>
  <c r="O9" i="216"/>
  <c r="M9" i="216"/>
  <c r="N9" i="216" s="1"/>
  <c r="K9" i="216"/>
  <c r="G9" i="216"/>
  <c r="O8" i="216"/>
  <c r="M8" i="216"/>
  <c r="N8" i="216" s="1"/>
  <c r="K8" i="216"/>
  <c r="G8" i="216"/>
  <c r="O7" i="216"/>
  <c r="M7" i="216"/>
  <c r="AF7" i="216" s="1"/>
  <c r="K7" i="216"/>
  <c r="G7" i="216"/>
  <c r="O6" i="216"/>
  <c r="M6" i="216"/>
  <c r="AF6" i="216" s="1"/>
  <c r="K6" i="216"/>
  <c r="G6" i="216"/>
  <c r="O5" i="216"/>
  <c r="M5" i="216"/>
  <c r="AE5" i="216" s="1"/>
  <c r="K5" i="216"/>
  <c r="G5" i="216"/>
  <c r="H2" i="216"/>
  <c r="D1" i="216"/>
  <c r="T191" i="215"/>
  <c r="S191" i="215"/>
  <c r="L191" i="215"/>
  <c r="J191" i="215"/>
  <c r="I191" i="215"/>
  <c r="O180" i="215"/>
  <c r="M180" i="215"/>
  <c r="N180" i="215" s="1"/>
  <c r="K180" i="215"/>
  <c r="G180" i="215"/>
  <c r="O179" i="215"/>
  <c r="M179" i="215"/>
  <c r="AB179" i="215" s="1"/>
  <c r="K179" i="215"/>
  <c r="G179" i="215"/>
  <c r="O178" i="215"/>
  <c r="M178" i="215"/>
  <c r="AB178" i="215" s="1"/>
  <c r="K178" i="215"/>
  <c r="G178" i="215"/>
  <c r="O177" i="215"/>
  <c r="M177" i="215"/>
  <c r="N177" i="215" s="1"/>
  <c r="P177" i="215" s="1"/>
  <c r="K177" i="215"/>
  <c r="G177" i="215"/>
  <c r="AA176" i="215"/>
  <c r="O176" i="215"/>
  <c r="M176" i="215"/>
  <c r="N176" i="215" s="1"/>
  <c r="K176" i="215"/>
  <c r="G176" i="215"/>
  <c r="O175" i="215"/>
  <c r="M175" i="215"/>
  <c r="N175" i="215" s="1"/>
  <c r="K175" i="215"/>
  <c r="G175" i="215"/>
  <c r="T174" i="215"/>
  <c r="S174" i="215"/>
  <c r="L174" i="215"/>
  <c r="J174" i="215"/>
  <c r="I174" i="215"/>
  <c r="O161" i="215"/>
  <c r="M161" i="215"/>
  <c r="AB161" i="215" s="1"/>
  <c r="K161" i="215"/>
  <c r="G161" i="215"/>
  <c r="O160" i="215"/>
  <c r="M160" i="215"/>
  <c r="K160" i="215"/>
  <c r="G160" i="215"/>
  <c r="O159" i="215"/>
  <c r="M159" i="215"/>
  <c r="N159" i="215" s="1"/>
  <c r="K159" i="215"/>
  <c r="G159" i="215"/>
  <c r="AA158" i="215"/>
  <c r="O158" i="215"/>
  <c r="M158" i="215"/>
  <c r="N158" i="215" s="1"/>
  <c r="K158" i="215"/>
  <c r="G158" i="215"/>
  <c r="T157" i="215"/>
  <c r="S157" i="215"/>
  <c r="L157" i="215"/>
  <c r="J157" i="215"/>
  <c r="I157" i="215"/>
  <c r="O143" i="215"/>
  <c r="M143" i="215"/>
  <c r="N143" i="215" s="1"/>
  <c r="K143" i="215"/>
  <c r="G143" i="215"/>
  <c r="O142" i="215"/>
  <c r="M142" i="215"/>
  <c r="AB142" i="215" s="1"/>
  <c r="K142" i="215"/>
  <c r="G142" i="215"/>
  <c r="O141" i="215"/>
  <c r="M141" i="215"/>
  <c r="K141" i="215"/>
  <c r="G141" i="215"/>
  <c r="T140" i="215"/>
  <c r="S140" i="215"/>
  <c r="L140" i="215"/>
  <c r="J140" i="215"/>
  <c r="I140" i="215"/>
  <c r="O127" i="215"/>
  <c r="M127" i="215"/>
  <c r="AB127" i="215" s="1"/>
  <c r="K127" i="215"/>
  <c r="G127" i="215"/>
  <c r="O126" i="215"/>
  <c r="M126" i="215"/>
  <c r="AB126" i="215" s="1"/>
  <c r="K126" i="215"/>
  <c r="G126" i="215"/>
  <c r="O125" i="215"/>
  <c r="M125" i="215"/>
  <c r="N125" i="215" s="1"/>
  <c r="K125" i="215"/>
  <c r="G125" i="215"/>
  <c r="O124" i="215"/>
  <c r="M124" i="215"/>
  <c r="K124" i="215"/>
  <c r="G124" i="215"/>
  <c r="T123" i="215"/>
  <c r="S123" i="215"/>
  <c r="L123" i="215"/>
  <c r="O123" i="215" s="1"/>
  <c r="J123" i="215"/>
  <c r="I123" i="215"/>
  <c r="O110" i="215"/>
  <c r="M110" i="215"/>
  <c r="AB110" i="215" s="1"/>
  <c r="K110" i="215"/>
  <c r="G110" i="215"/>
  <c r="O109" i="215"/>
  <c r="M109" i="215"/>
  <c r="K109" i="215"/>
  <c r="G109" i="215"/>
  <c r="O108" i="215"/>
  <c r="M108" i="215"/>
  <c r="AB108" i="215" s="1"/>
  <c r="K108" i="215"/>
  <c r="G108" i="215"/>
  <c r="O107" i="215"/>
  <c r="M107" i="215"/>
  <c r="K107" i="215"/>
  <c r="G107" i="215"/>
  <c r="T106" i="215"/>
  <c r="S106" i="215"/>
  <c r="L106" i="215"/>
  <c r="J106" i="215"/>
  <c r="I106" i="215"/>
  <c r="AA93" i="215"/>
  <c r="O93" i="215"/>
  <c r="M93" i="215"/>
  <c r="N93" i="215" s="1"/>
  <c r="K93" i="215"/>
  <c r="G93" i="215"/>
  <c r="O92" i="215"/>
  <c r="M92" i="215"/>
  <c r="K92" i="215"/>
  <c r="G92" i="215"/>
  <c r="AB91" i="215"/>
  <c r="AA91" i="215"/>
  <c r="O91" i="215"/>
  <c r="M91" i="215"/>
  <c r="N91" i="215" s="1"/>
  <c r="Q91" i="215" s="1"/>
  <c r="K91" i="215"/>
  <c r="G91" i="215"/>
  <c r="O90" i="215"/>
  <c r="M90" i="215"/>
  <c r="K90" i="215"/>
  <c r="G90" i="215"/>
  <c r="T89" i="215"/>
  <c r="S89" i="215"/>
  <c r="L89" i="215"/>
  <c r="J89" i="215"/>
  <c r="I89" i="215"/>
  <c r="O75" i="215"/>
  <c r="M75" i="215"/>
  <c r="K75" i="215"/>
  <c r="G75" i="215"/>
  <c r="O74" i="215"/>
  <c r="M74" i="215"/>
  <c r="N74" i="215" s="1"/>
  <c r="K74" i="215"/>
  <c r="G74" i="215"/>
  <c r="O73" i="215"/>
  <c r="M73" i="215"/>
  <c r="K73" i="215"/>
  <c r="G73" i="215"/>
  <c r="T72" i="215"/>
  <c r="S72" i="215"/>
  <c r="L72" i="215"/>
  <c r="J72" i="215"/>
  <c r="K72" i="215" s="1"/>
  <c r="I72" i="215"/>
  <c r="O58" i="215"/>
  <c r="M58" i="215"/>
  <c r="K58" i="215"/>
  <c r="G58" i="215"/>
  <c r="O57" i="215"/>
  <c r="M57" i="215"/>
  <c r="K57" i="215"/>
  <c r="G57" i="215"/>
  <c r="O56" i="215"/>
  <c r="M56" i="215"/>
  <c r="K56" i="215"/>
  <c r="G56" i="215"/>
  <c r="T55" i="215"/>
  <c r="S55" i="215"/>
  <c r="L55" i="215"/>
  <c r="J55" i="215"/>
  <c r="I55" i="215"/>
  <c r="O41" i="215"/>
  <c r="N41" i="215"/>
  <c r="M41" i="215"/>
  <c r="AB41" i="215" s="1"/>
  <c r="K41" i="215"/>
  <c r="G41" i="215"/>
  <c r="O40" i="215"/>
  <c r="M40" i="215"/>
  <c r="N40" i="215" s="1"/>
  <c r="K40" i="215"/>
  <c r="G40" i="215"/>
  <c r="O39" i="215"/>
  <c r="M39" i="215"/>
  <c r="AB39" i="215" s="1"/>
  <c r="K39" i="215"/>
  <c r="G39" i="215"/>
  <c r="T38" i="215"/>
  <c r="S38" i="215"/>
  <c r="L38" i="215"/>
  <c r="J38" i="215"/>
  <c r="I38" i="215"/>
  <c r="O23" i="215"/>
  <c r="M23" i="215"/>
  <c r="AB23" i="215" s="1"/>
  <c r="K23" i="215"/>
  <c r="G23" i="215"/>
  <c r="O22" i="215"/>
  <c r="M22" i="215"/>
  <c r="K22" i="215"/>
  <c r="G22" i="215"/>
  <c r="T21" i="215"/>
  <c r="S21" i="215"/>
  <c r="L21" i="215"/>
  <c r="J21" i="215"/>
  <c r="I21" i="215"/>
  <c r="O9" i="215"/>
  <c r="N9" i="215"/>
  <c r="M9" i="215"/>
  <c r="AA9" i="215" s="1"/>
  <c r="K9" i="215"/>
  <c r="G9" i="215"/>
  <c r="O8" i="215"/>
  <c r="M8" i="215"/>
  <c r="AB8" i="215" s="1"/>
  <c r="K8" i="215"/>
  <c r="G8" i="215"/>
  <c r="O7" i="215"/>
  <c r="M7" i="215"/>
  <c r="K7" i="215"/>
  <c r="G7" i="215"/>
  <c r="O6" i="215"/>
  <c r="M6" i="215"/>
  <c r="AB6" i="215" s="1"/>
  <c r="K6" i="215"/>
  <c r="G6" i="215"/>
  <c r="O5" i="215"/>
  <c r="M5" i="215"/>
  <c r="AB5" i="215" s="1"/>
  <c r="K5" i="215"/>
  <c r="G5" i="215"/>
  <c r="H2" i="215"/>
  <c r="D1" i="215"/>
  <c r="X34" i="214"/>
  <c r="W34" i="214"/>
  <c r="V34" i="214"/>
  <c r="T34" i="214"/>
  <c r="P34" i="214"/>
  <c r="O34" i="214"/>
  <c r="N34" i="214"/>
  <c r="M34" i="214"/>
  <c r="K34" i="214"/>
  <c r="H34" i="214"/>
  <c r="G34" i="214"/>
  <c r="N16" i="214"/>
  <c r="M16" i="214"/>
  <c r="I16" i="214"/>
  <c r="H16" i="214"/>
  <c r="F16" i="214"/>
  <c r="E16" i="214"/>
  <c r="F8" i="214"/>
  <c r="M7" i="214"/>
  <c r="K7" i="214"/>
  <c r="I7" i="214"/>
  <c r="G7" i="214"/>
  <c r="F7" i="214"/>
  <c r="E7" i="214"/>
  <c r="M6" i="214"/>
  <c r="K6" i="214"/>
  <c r="I6" i="214"/>
  <c r="G6" i="214"/>
  <c r="F6" i="214"/>
  <c r="E6" i="214"/>
  <c r="AD106" i="213"/>
  <c r="AC106" i="213"/>
  <c r="Z106" i="213"/>
  <c r="Y106" i="213"/>
  <c r="T106" i="213"/>
  <c r="S106" i="213"/>
  <c r="L106" i="213"/>
  <c r="J106" i="213"/>
  <c r="I106" i="213"/>
  <c r="O93" i="213"/>
  <c r="M93" i="213"/>
  <c r="K93" i="213"/>
  <c r="G93" i="213"/>
  <c r="O92" i="213"/>
  <c r="M92" i="213"/>
  <c r="AF92" i="213" s="1"/>
  <c r="K92" i="213"/>
  <c r="G92" i="213"/>
  <c r="O91" i="213"/>
  <c r="M91" i="213"/>
  <c r="AE91" i="213" s="1"/>
  <c r="K91" i="213"/>
  <c r="G91" i="213"/>
  <c r="AE90" i="213"/>
  <c r="O90" i="213"/>
  <c r="M90" i="213"/>
  <c r="K90" i="213"/>
  <c r="G90" i="213"/>
  <c r="AD89" i="213"/>
  <c r="AC89" i="213"/>
  <c r="Z89" i="213"/>
  <c r="Y89" i="213"/>
  <c r="T89" i="213"/>
  <c r="S89" i="213"/>
  <c r="L89" i="213"/>
  <c r="J89" i="213"/>
  <c r="I89" i="213"/>
  <c r="O75" i="213"/>
  <c r="M75" i="213"/>
  <c r="AF75" i="213" s="1"/>
  <c r="K75" i="213"/>
  <c r="G75" i="213"/>
  <c r="O74" i="213"/>
  <c r="M74" i="213"/>
  <c r="K74" i="213"/>
  <c r="G74" i="213"/>
  <c r="AF73" i="213"/>
  <c r="AE73" i="213"/>
  <c r="O73" i="213"/>
  <c r="N73" i="213"/>
  <c r="M73" i="213"/>
  <c r="K73" i="213"/>
  <c r="Q73" i="213" s="1"/>
  <c r="G73" i="213"/>
  <c r="AD72" i="213"/>
  <c r="AC72" i="213"/>
  <c r="Z72" i="213"/>
  <c r="Y72" i="213"/>
  <c r="T72" i="213"/>
  <c r="S72" i="213"/>
  <c r="L72" i="213"/>
  <c r="J72" i="213"/>
  <c r="K72" i="213" s="1"/>
  <c r="I72" i="213"/>
  <c r="O56" i="213"/>
  <c r="M56" i="213"/>
  <c r="AE56" i="213" s="1"/>
  <c r="K56" i="213"/>
  <c r="G56" i="213"/>
  <c r="AD55" i="213"/>
  <c r="AC55" i="213"/>
  <c r="Z55" i="213"/>
  <c r="Y55" i="213"/>
  <c r="T55" i="213"/>
  <c r="S55" i="213"/>
  <c r="L55" i="213"/>
  <c r="J55" i="213"/>
  <c r="K55" i="213" s="1"/>
  <c r="I55" i="213"/>
  <c r="O46" i="213"/>
  <c r="M46" i="213"/>
  <c r="AF46" i="213" s="1"/>
  <c r="K46" i="213"/>
  <c r="G46" i="213"/>
  <c r="O45" i="213"/>
  <c r="M45" i="213"/>
  <c r="AE45" i="213" s="1"/>
  <c r="K45" i="213"/>
  <c r="G45" i="213"/>
  <c r="AE44" i="213"/>
  <c r="O44" i="213"/>
  <c r="M44" i="213"/>
  <c r="N44" i="213" s="1"/>
  <c r="K44" i="213"/>
  <c r="G44" i="213"/>
  <c r="O43" i="213"/>
  <c r="M43" i="213"/>
  <c r="AF43" i="213" s="1"/>
  <c r="K43" i="213"/>
  <c r="G43" i="213"/>
  <c r="O42" i="213"/>
  <c r="M42" i="213"/>
  <c r="AF42" i="213" s="1"/>
  <c r="K42" i="213"/>
  <c r="G42" i="213"/>
  <c r="O41" i="213"/>
  <c r="M41" i="213"/>
  <c r="K41" i="213"/>
  <c r="G41" i="213"/>
  <c r="O40" i="213"/>
  <c r="M40" i="213"/>
  <c r="N40" i="213" s="1"/>
  <c r="K40" i="213"/>
  <c r="G40" i="213"/>
  <c r="O39" i="213"/>
  <c r="M39" i="213"/>
  <c r="K39" i="213"/>
  <c r="G39" i="213"/>
  <c r="AD38" i="213"/>
  <c r="AC38" i="213"/>
  <c r="Z38" i="213"/>
  <c r="Y38" i="213"/>
  <c r="T38" i="213"/>
  <c r="S38" i="213"/>
  <c r="L38" i="213"/>
  <c r="K38" i="213"/>
  <c r="J38" i="213"/>
  <c r="I38" i="213"/>
  <c r="O27" i="213"/>
  <c r="M27" i="213"/>
  <c r="N27" i="213" s="1"/>
  <c r="K27" i="213"/>
  <c r="G27" i="213"/>
  <c r="AF26" i="213"/>
  <c r="O26" i="213"/>
  <c r="N26" i="213"/>
  <c r="M26" i="213"/>
  <c r="AE26" i="213" s="1"/>
  <c r="K26" i="213"/>
  <c r="G26" i="213"/>
  <c r="O25" i="213"/>
  <c r="M25" i="213"/>
  <c r="AF25" i="213" s="1"/>
  <c r="K25" i="213"/>
  <c r="G25" i="213"/>
  <c r="O24" i="213"/>
  <c r="M24" i="213"/>
  <c r="AF24" i="213" s="1"/>
  <c r="K24" i="213"/>
  <c r="G24" i="213"/>
  <c r="O23" i="213"/>
  <c r="M23" i="213"/>
  <c r="N23" i="213" s="1"/>
  <c r="K23" i="213"/>
  <c r="G23" i="213"/>
  <c r="O22" i="213"/>
  <c r="M22" i="213"/>
  <c r="K22" i="213"/>
  <c r="G22" i="213"/>
  <c r="AD21" i="213"/>
  <c r="AC21" i="213"/>
  <c r="Z21" i="213"/>
  <c r="Y21" i="213"/>
  <c r="T21" i="213"/>
  <c r="S21" i="213"/>
  <c r="L21" i="213"/>
  <c r="J21" i="213"/>
  <c r="K21" i="213" s="1"/>
  <c r="I21" i="213"/>
  <c r="O10" i="213"/>
  <c r="M10" i="213"/>
  <c r="K10" i="213"/>
  <c r="G10" i="213"/>
  <c r="O9" i="213"/>
  <c r="M9" i="213"/>
  <c r="N9" i="213" s="1"/>
  <c r="K9" i="213"/>
  <c r="G9" i="213"/>
  <c r="O8" i="213"/>
  <c r="M8" i="213"/>
  <c r="AF8" i="213" s="1"/>
  <c r="K8" i="213"/>
  <c r="G8" i="213"/>
  <c r="O7" i="213"/>
  <c r="M7" i="213"/>
  <c r="K7" i="213"/>
  <c r="G7" i="213"/>
  <c r="O6" i="213"/>
  <c r="M6" i="213"/>
  <c r="K6" i="213"/>
  <c r="G6" i="213"/>
  <c r="O5" i="213"/>
  <c r="M5" i="213"/>
  <c r="K5" i="213"/>
  <c r="G5" i="213"/>
  <c r="H2" i="213"/>
  <c r="D1" i="213"/>
  <c r="T191" i="212"/>
  <c r="S191" i="212"/>
  <c r="L191" i="212"/>
  <c r="J191" i="212"/>
  <c r="I191" i="212"/>
  <c r="O178" i="212"/>
  <c r="N178" i="212"/>
  <c r="M178" i="212"/>
  <c r="AB178" i="212" s="1"/>
  <c r="K178" i="212"/>
  <c r="G178" i="212"/>
  <c r="O177" i="212"/>
  <c r="M177" i="212"/>
  <c r="AB177" i="212" s="1"/>
  <c r="K177" i="212"/>
  <c r="G177" i="212"/>
  <c r="O176" i="212"/>
  <c r="M176" i="212"/>
  <c r="N176" i="212" s="1"/>
  <c r="K176" i="212"/>
  <c r="G176" i="212"/>
  <c r="AA175" i="212"/>
  <c r="O175" i="212"/>
  <c r="M175" i="212"/>
  <c r="K175" i="212"/>
  <c r="G175" i="212"/>
  <c r="T174" i="212"/>
  <c r="S174" i="212"/>
  <c r="L174" i="212"/>
  <c r="J174" i="212"/>
  <c r="I174" i="212"/>
  <c r="O161" i="212"/>
  <c r="M161" i="212"/>
  <c r="N161" i="212" s="1"/>
  <c r="K161" i="212"/>
  <c r="G161" i="212"/>
  <c r="O160" i="212"/>
  <c r="M160" i="212"/>
  <c r="K160" i="212"/>
  <c r="G160" i="212"/>
  <c r="O159" i="212"/>
  <c r="M159" i="212"/>
  <c r="AB159" i="212" s="1"/>
  <c r="K159" i="212"/>
  <c r="G159" i="212"/>
  <c r="O158" i="212"/>
  <c r="M158" i="212"/>
  <c r="AB158" i="212" s="1"/>
  <c r="K158" i="212"/>
  <c r="G158" i="212"/>
  <c r="T157" i="212"/>
  <c r="S157" i="212"/>
  <c r="L157" i="212"/>
  <c r="J157" i="212"/>
  <c r="I157" i="212"/>
  <c r="O143" i="212"/>
  <c r="M143" i="212"/>
  <c r="AB143" i="212" s="1"/>
  <c r="K143" i="212"/>
  <c r="G143" i="212"/>
  <c r="O142" i="212"/>
  <c r="M142" i="212"/>
  <c r="K142" i="212"/>
  <c r="G142" i="212"/>
  <c r="O141" i="212"/>
  <c r="M141" i="212"/>
  <c r="K141" i="212"/>
  <c r="G141" i="212"/>
  <c r="T140" i="212"/>
  <c r="S140" i="212"/>
  <c r="L140" i="212"/>
  <c r="J140" i="212"/>
  <c r="I140" i="212"/>
  <c r="O127" i="212"/>
  <c r="M127" i="212"/>
  <c r="AB127" i="212" s="1"/>
  <c r="K127" i="212"/>
  <c r="G127" i="212"/>
  <c r="O126" i="212"/>
  <c r="M126" i="212"/>
  <c r="AB126" i="212" s="1"/>
  <c r="K126" i="212"/>
  <c r="G126" i="212"/>
  <c r="O125" i="212"/>
  <c r="N125" i="212"/>
  <c r="M125" i="212"/>
  <c r="AB125" i="212" s="1"/>
  <c r="K125" i="212"/>
  <c r="Q125" i="212" s="1"/>
  <c r="G125" i="212"/>
  <c r="AB124" i="212"/>
  <c r="O124" i="212"/>
  <c r="M124" i="212"/>
  <c r="K124" i="212"/>
  <c r="G124" i="212"/>
  <c r="T123" i="212"/>
  <c r="S123" i="212"/>
  <c r="L123" i="212"/>
  <c r="J123" i="212"/>
  <c r="I123" i="212"/>
  <c r="O110" i="212"/>
  <c r="M110" i="212"/>
  <c r="AB110" i="212" s="1"/>
  <c r="K110" i="212"/>
  <c r="G110" i="212"/>
  <c r="O109" i="212"/>
  <c r="M109" i="212"/>
  <c r="AB109" i="212" s="1"/>
  <c r="K109" i="212"/>
  <c r="G109" i="212"/>
  <c r="O108" i="212"/>
  <c r="M108" i="212"/>
  <c r="AA108" i="212" s="1"/>
  <c r="K108" i="212"/>
  <c r="G108" i="212"/>
  <c r="O107" i="212"/>
  <c r="M107" i="212"/>
  <c r="AB107" i="212" s="1"/>
  <c r="K107" i="212"/>
  <c r="G107" i="212"/>
  <c r="T106" i="212"/>
  <c r="S106" i="212"/>
  <c r="L106" i="212"/>
  <c r="J106" i="212"/>
  <c r="I106" i="212"/>
  <c r="O93" i="212"/>
  <c r="M93" i="212"/>
  <c r="AB93" i="212" s="1"/>
  <c r="K93" i="212"/>
  <c r="G93" i="212"/>
  <c r="O92" i="212"/>
  <c r="M92" i="212"/>
  <c r="N92" i="212" s="1"/>
  <c r="K92" i="212"/>
  <c r="G92" i="212"/>
  <c r="O91" i="212"/>
  <c r="M91" i="212"/>
  <c r="AB91" i="212" s="1"/>
  <c r="K91" i="212"/>
  <c r="G91" i="212"/>
  <c r="O90" i="212"/>
  <c r="M90" i="212"/>
  <c r="AB90" i="212" s="1"/>
  <c r="K90" i="212"/>
  <c r="G90" i="212"/>
  <c r="T89" i="212"/>
  <c r="S89" i="212"/>
  <c r="L89" i="212"/>
  <c r="J89" i="212"/>
  <c r="I89" i="212"/>
  <c r="O75" i="212"/>
  <c r="M75" i="212"/>
  <c r="AB75" i="212" s="1"/>
  <c r="K75" i="212"/>
  <c r="G75" i="212"/>
  <c r="O74" i="212"/>
  <c r="M74" i="212"/>
  <c r="N74" i="212" s="1"/>
  <c r="K74" i="212"/>
  <c r="G74" i="212"/>
  <c r="O73" i="212"/>
  <c r="M73" i="212"/>
  <c r="AA73" i="212" s="1"/>
  <c r="K73" i="212"/>
  <c r="G73" i="212"/>
  <c r="T72" i="212"/>
  <c r="S72" i="212"/>
  <c r="L72" i="212"/>
  <c r="J72" i="212"/>
  <c r="I72" i="212"/>
  <c r="O58" i="212"/>
  <c r="M58" i="212"/>
  <c r="K58" i="212"/>
  <c r="G58" i="212"/>
  <c r="O57" i="212"/>
  <c r="M57" i="212"/>
  <c r="N57" i="212" s="1"/>
  <c r="K57" i="212"/>
  <c r="G57" i="212"/>
  <c r="O56" i="212"/>
  <c r="M56" i="212"/>
  <c r="K56" i="212"/>
  <c r="G56" i="212"/>
  <c r="T55" i="212"/>
  <c r="S55" i="212"/>
  <c r="L55" i="212"/>
  <c r="J55" i="212"/>
  <c r="I55" i="212"/>
  <c r="O41" i="212"/>
  <c r="M41" i="212"/>
  <c r="AB41" i="212" s="1"/>
  <c r="K41" i="212"/>
  <c r="G41" i="212"/>
  <c r="O40" i="212"/>
  <c r="M40" i="212"/>
  <c r="N40" i="212" s="1"/>
  <c r="K40" i="212"/>
  <c r="G40" i="212"/>
  <c r="O39" i="212"/>
  <c r="M39" i="212"/>
  <c r="AB39" i="212" s="1"/>
  <c r="K39" i="212"/>
  <c r="G39" i="212"/>
  <c r="T38" i="212"/>
  <c r="S38" i="212"/>
  <c r="L38" i="212"/>
  <c r="J38" i="212"/>
  <c r="K38" i="212" s="1"/>
  <c r="I38" i="212"/>
  <c r="O23" i="212"/>
  <c r="M23" i="212"/>
  <c r="N23" i="212" s="1"/>
  <c r="K23" i="212"/>
  <c r="G23" i="212"/>
  <c r="O22" i="212"/>
  <c r="M22" i="212"/>
  <c r="N22" i="212" s="1"/>
  <c r="K22" i="212"/>
  <c r="G22" i="212"/>
  <c r="T21" i="212"/>
  <c r="S21" i="212"/>
  <c r="L21" i="212"/>
  <c r="J21" i="212"/>
  <c r="I21" i="212"/>
  <c r="AB9" i="212"/>
  <c r="O9" i="212"/>
  <c r="M9" i="212"/>
  <c r="N9" i="212" s="1"/>
  <c r="K9" i="212"/>
  <c r="G9" i="212"/>
  <c r="O8" i="212"/>
  <c r="M8" i="212"/>
  <c r="AB8" i="212" s="1"/>
  <c r="K8" i="212"/>
  <c r="G8" i="212"/>
  <c r="O7" i="212"/>
  <c r="M7" i="212"/>
  <c r="AA7" i="212" s="1"/>
  <c r="K7" i="212"/>
  <c r="G7" i="212"/>
  <c r="O6" i="212"/>
  <c r="N6" i="212"/>
  <c r="M6" i="212"/>
  <c r="K6" i="212"/>
  <c r="G6" i="212"/>
  <c r="O5" i="212"/>
  <c r="M5" i="212"/>
  <c r="K5" i="212"/>
  <c r="G5" i="212"/>
  <c r="H2" i="212"/>
  <c r="D1" i="212"/>
  <c r="X34" i="211"/>
  <c r="W34" i="211"/>
  <c r="V34" i="211"/>
  <c r="T34" i="211"/>
  <c r="P34" i="211"/>
  <c r="O34" i="211"/>
  <c r="N34" i="211"/>
  <c r="M34" i="211"/>
  <c r="K34" i="211"/>
  <c r="H34" i="211"/>
  <c r="G34" i="211"/>
  <c r="K8" i="211" s="1"/>
  <c r="N16" i="211"/>
  <c r="M16" i="211"/>
  <c r="I16" i="211"/>
  <c r="H16" i="211"/>
  <c r="F16" i="211"/>
  <c r="E16" i="211"/>
  <c r="F8" i="211"/>
  <c r="M7" i="211"/>
  <c r="K7" i="211"/>
  <c r="I7" i="211"/>
  <c r="G7" i="211"/>
  <c r="F7" i="211"/>
  <c r="E7" i="211"/>
  <c r="M6" i="211"/>
  <c r="K6" i="211"/>
  <c r="I6" i="211"/>
  <c r="G6" i="211"/>
  <c r="F6" i="211"/>
  <c r="E6" i="211"/>
  <c r="F3" i="211"/>
  <c r="AD123" i="210"/>
  <c r="AC123" i="210"/>
  <c r="Z123" i="210"/>
  <c r="Y123" i="210"/>
  <c r="T123" i="210"/>
  <c r="S123" i="210"/>
  <c r="L123" i="210"/>
  <c r="J123" i="210"/>
  <c r="K123" i="210" s="1"/>
  <c r="I123" i="210"/>
  <c r="O109" i="210"/>
  <c r="M109" i="210"/>
  <c r="AF109" i="210" s="1"/>
  <c r="K109" i="210"/>
  <c r="G109" i="210"/>
  <c r="AE108" i="210"/>
  <c r="O108" i="210"/>
  <c r="M108" i="210"/>
  <c r="AF108" i="210" s="1"/>
  <c r="K108" i="210"/>
  <c r="G108" i="210"/>
  <c r="O107" i="210"/>
  <c r="M107" i="210"/>
  <c r="AF107" i="210" s="1"/>
  <c r="K107" i="210"/>
  <c r="G107" i="210"/>
  <c r="AD106" i="210"/>
  <c r="AC106" i="210"/>
  <c r="Z106" i="210"/>
  <c r="Y106" i="210"/>
  <c r="T106" i="210"/>
  <c r="S106" i="210"/>
  <c r="L106" i="210"/>
  <c r="J106" i="210"/>
  <c r="I106" i="210"/>
  <c r="AE93" i="210"/>
  <c r="O93" i="210"/>
  <c r="M93" i="210"/>
  <c r="AF93" i="210" s="1"/>
  <c r="K93" i="210"/>
  <c r="G93" i="210"/>
  <c r="O92" i="210"/>
  <c r="M92" i="210"/>
  <c r="AF92" i="210" s="1"/>
  <c r="K92" i="210"/>
  <c r="G92" i="210"/>
  <c r="O91" i="210"/>
  <c r="M91" i="210"/>
  <c r="N91" i="210" s="1"/>
  <c r="K91" i="210"/>
  <c r="G91" i="210"/>
  <c r="O90" i="210"/>
  <c r="M90" i="210"/>
  <c r="N90" i="210" s="1"/>
  <c r="K90" i="210"/>
  <c r="G90" i="210"/>
  <c r="AD89" i="210"/>
  <c r="AC89" i="210"/>
  <c r="Z89" i="210"/>
  <c r="Y89" i="210"/>
  <c r="T89" i="210"/>
  <c r="S89" i="210"/>
  <c r="L89" i="210"/>
  <c r="O89" i="210" s="1"/>
  <c r="J89" i="210"/>
  <c r="I89" i="210"/>
  <c r="O73" i="210"/>
  <c r="M73" i="210"/>
  <c r="AE73" i="210" s="1"/>
  <c r="K73" i="210"/>
  <c r="G73" i="210"/>
  <c r="AD72" i="210"/>
  <c r="AC72" i="210"/>
  <c r="Z72" i="210"/>
  <c r="Y72" i="210"/>
  <c r="T72" i="210"/>
  <c r="S72" i="210"/>
  <c r="L72" i="210"/>
  <c r="J72" i="210"/>
  <c r="K72" i="210" s="1"/>
  <c r="I72" i="210"/>
  <c r="O64" i="210"/>
  <c r="M64" i="210"/>
  <c r="AF64" i="210" s="1"/>
  <c r="K64" i="210"/>
  <c r="G64" i="210"/>
  <c r="O63" i="210"/>
  <c r="M63" i="210"/>
  <c r="N63" i="210" s="1"/>
  <c r="K63" i="210"/>
  <c r="G63" i="210"/>
  <c r="O62" i="210"/>
  <c r="M62" i="210"/>
  <c r="N62" i="210" s="1"/>
  <c r="K62" i="210"/>
  <c r="G62" i="210"/>
  <c r="O61" i="210"/>
  <c r="M61" i="210"/>
  <c r="K61" i="210"/>
  <c r="G61" i="210"/>
  <c r="O60" i="210"/>
  <c r="M60" i="210"/>
  <c r="K60" i="210"/>
  <c r="G60" i="210"/>
  <c r="O59" i="210"/>
  <c r="M59" i="210"/>
  <c r="K59" i="210"/>
  <c r="G59" i="210"/>
  <c r="O58" i="210"/>
  <c r="M58" i="210"/>
  <c r="K58" i="210"/>
  <c r="G58" i="210"/>
  <c r="O57" i="210"/>
  <c r="M57" i="210"/>
  <c r="AF57" i="210" s="1"/>
  <c r="K57" i="210"/>
  <c r="G57" i="210"/>
  <c r="O56" i="210"/>
  <c r="M56" i="210"/>
  <c r="AE56" i="210" s="1"/>
  <c r="K56" i="210"/>
  <c r="G56" i="210"/>
  <c r="AD55" i="210"/>
  <c r="AC55" i="210"/>
  <c r="Z55" i="210"/>
  <c r="Y55" i="210"/>
  <c r="T55" i="210"/>
  <c r="S55" i="210"/>
  <c r="L55" i="210"/>
  <c r="J55" i="210"/>
  <c r="I55" i="210"/>
  <c r="AE41" i="210"/>
  <c r="O41" i="210"/>
  <c r="M41" i="210"/>
  <c r="K41" i="210"/>
  <c r="G41" i="210"/>
  <c r="O40" i="210"/>
  <c r="M40" i="210"/>
  <c r="K40" i="210"/>
  <c r="G40" i="210"/>
  <c r="O39" i="210"/>
  <c r="M39" i="210"/>
  <c r="K39" i="210"/>
  <c r="G39" i="210"/>
  <c r="AD38" i="210"/>
  <c r="AC38" i="210"/>
  <c r="Z38" i="210"/>
  <c r="Y38" i="210"/>
  <c r="T38" i="210"/>
  <c r="S38" i="210"/>
  <c r="L38" i="210"/>
  <c r="J38" i="210"/>
  <c r="I38" i="210"/>
  <c r="O25" i="210"/>
  <c r="M25" i="210"/>
  <c r="AF25" i="210" s="1"/>
  <c r="K25" i="210"/>
  <c r="G25" i="210"/>
  <c r="O24" i="210"/>
  <c r="M24" i="210"/>
  <c r="AF24" i="210" s="1"/>
  <c r="K24" i="210"/>
  <c r="G24" i="210"/>
  <c r="AE23" i="210"/>
  <c r="O23" i="210"/>
  <c r="M23" i="210"/>
  <c r="N23" i="210" s="1"/>
  <c r="Q23" i="210" s="1"/>
  <c r="K23" i="210"/>
  <c r="G23" i="210"/>
  <c r="O22" i="210"/>
  <c r="M22" i="210"/>
  <c r="N22" i="210" s="1"/>
  <c r="K22" i="210"/>
  <c r="G22" i="210"/>
  <c r="AD21" i="210"/>
  <c r="AC21" i="210"/>
  <c r="Z21" i="210"/>
  <c r="Y21" i="210"/>
  <c r="T21" i="210"/>
  <c r="S21" i="210"/>
  <c r="L21" i="210"/>
  <c r="J21" i="210"/>
  <c r="I21" i="210"/>
  <c r="O8" i="210"/>
  <c r="M8" i="210"/>
  <c r="N8" i="210" s="1"/>
  <c r="K8" i="210"/>
  <c r="G8" i="210"/>
  <c r="O7" i="210"/>
  <c r="M7" i="210"/>
  <c r="N7" i="210" s="1"/>
  <c r="K7" i="210"/>
  <c r="G7" i="210"/>
  <c r="O6" i="210"/>
  <c r="M6" i="210"/>
  <c r="AF6" i="210" s="1"/>
  <c r="K6" i="210"/>
  <c r="G6" i="210"/>
  <c r="AF5" i="210"/>
  <c r="O5" i="210"/>
  <c r="M5" i="210"/>
  <c r="AE5" i="210" s="1"/>
  <c r="K5" i="210"/>
  <c r="G5" i="210"/>
  <c r="H2" i="210"/>
  <c r="D1" i="210"/>
  <c r="T191" i="209"/>
  <c r="S191" i="209"/>
  <c r="L191" i="209"/>
  <c r="J191" i="209"/>
  <c r="K191" i="209" s="1"/>
  <c r="I191" i="209"/>
  <c r="AB179" i="209"/>
  <c r="O179" i="209"/>
  <c r="N179" i="209"/>
  <c r="M179" i="209"/>
  <c r="AA179" i="209" s="1"/>
  <c r="K179" i="209"/>
  <c r="G179" i="209"/>
  <c r="O178" i="209"/>
  <c r="M178" i="209"/>
  <c r="N178" i="209" s="1"/>
  <c r="K178" i="209"/>
  <c r="G178" i="209"/>
  <c r="O177" i="209"/>
  <c r="N177" i="209"/>
  <c r="M177" i="209"/>
  <c r="AB177" i="209" s="1"/>
  <c r="K177" i="209"/>
  <c r="G177" i="209"/>
  <c r="O176" i="209"/>
  <c r="M176" i="209"/>
  <c r="N176" i="209" s="1"/>
  <c r="K176" i="209"/>
  <c r="G176" i="209"/>
  <c r="O175" i="209"/>
  <c r="M175" i="209"/>
  <c r="AB175" i="209" s="1"/>
  <c r="K175" i="209"/>
  <c r="G175" i="209"/>
  <c r="T174" i="209"/>
  <c r="S174" i="209"/>
  <c r="L174" i="209"/>
  <c r="J174" i="209"/>
  <c r="I174" i="209"/>
  <c r="O161" i="209"/>
  <c r="M161" i="209"/>
  <c r="AB161" i="209" s="1"/>
  <c r="K161" i="209"/>
  <c r="G161" i="209"/>
  <c r="O160" i="209"/>
  <c r="M160" i="209"/>
  <c r="N160" i="209" s="1"/>
  <c r="K160" i="209"/>
  <c r="G160" i="209"/>
  <c r="O159" i="209"/>
  <c r="M159" i="209"/>
  <c r="AB159" i="209" s="1"/>
  <c r="K159" i="209"/>
  <c r="G159" i="209"/>
  <c r="O158" i="209"/>
  <c r="M158" i="209"/>
  <c r="AB158" i="209" s="1"/>
  <c r="K158" i="209"/>
  <c r="G158" i="209"/>
  <c r="T157" i="209"/>
  <c r="S157" i="209"/>
  <c r="L157" i="209"/>
  <c r="J157" i="209"/>
  <c r="I157" i="209"/>
  <c r="O143" i="209"/>
  <c r="M143" i="209"/>
  <c r="N143" i="209" s="1"/>
  <c r="K143" i="209"/>
  <c r="G143" i="209"/>
  <c r="O142" i="209"/>
  <c r="M142" i="209"/>
  <c r="AB142" i="209" s="1"/>
  <c r="K142" i="209"/>
  <c r="G142" i="209"/>
  <c r="AA141" i="209"/>
  <c r="O141" i="209"/>
  <c r="M141" i="209"/>
  <c r="K141" i="209"/>
  <c r="G141" i="209"/>
  <c r="T140" i="209"/>
  <c r="S140" i="209"/>
  <c r="L140" i="209"/>
  <c r="J140" i="209"/>
  <c r="I140" i="209"/>
  <c r="O127" i="209"/>
  <c r="M127" i="209"/>
  <c r="N127" i="209" s="1"/>
  <c r="K127" i="209"/>
  <c r="G127" i="209"/>
  <c r="O126" i="209"/>
  <c r="M126" i="209"/>
  <c r="AB126" i="209" s="1"/>
  <c r="K126" i="209"/>
  <c r="G126" i="209"/>
  <c r="AB125" i="209"/>
  <c r="AA125" i="209"/>
  <c r="O125" i="209"/>
  <c r="N125" i="209"/>
  <c r="M125" i="209"/>
  <c r="K125" i="209"/>
  <c r="G125" i="209"/>
  <c r="O124" i="209"/>
  <c r="M124" i="209"/>
  <c r="AB124" i="209" s="1"/>
  <c r="K124" i="209"/>
  <c r="G124" i="209"/>
  <c r="T123" i="209"/>
  <c r="S123" i="209"/>
  <c r="L123" i="209"/>
  <c r="O123" i="209" s="1"/>
  <c r="J123" i="209"/>
  <c r="K123" i="209" s="1"/>
  <c r="I123" i="209"/>
  <c r="O110" i="209"/>
  <c r="M110" i="209"/>
  <c r="K110" i="209"/>
  <c r="G110" i="209"/>
  <c r="O109" i="209"/>
  <c r="M109" i="209"/>
  <c r="N109" i="209" s="1"/>
  <c r="K109" i="209"/>
  <c r="G109" i="209"/>
  <c r="O108" i="209"/>
  <c r="M108" i="209"/>
  <c r="K108" i="209"/>
  <c r="G108" i="209"/>
  <c r="O107" i="209"/>
  <c r="M107" i="209"/>
  <c r="AB107" i="209" s="1"/>
  <c r="K107" i="209"/>
  <c r="G107" i="209"/>
  <c r="T106" i="209"/>
  <c r="S106" i="209"/>
  <c r="L106" i="209"/>
  <c r="J106" i="209"/>
  <c r="I106" i="209"/>
  <c r="O93" i="209"/>
  <c r="M93" i="209"/>
  <c r="AA93" i="209" s="1"/>
  <c r="K93" i="209"/>
  <c r="G93" i="209"/>
  <c r="O92" i="209"/>
  <c r="M92" i="209"/>
  <c r="K92" i="209"/>
  <c r="G92" i="209"/>
  <c r="O91" i="209"/>
  <c r="M91" i="209"/>
  <c r="N91" i="209" s="1"/>
  <c r="K91" i="209"/>
  <c r="G91" i="209"/>
  <c r="O90" i="209"/>
  <c r="M90" i="209"/>
  <c r="N90" i="209" s="1"/>
  <c r="K90" i="209"/>
  <c r="G90" i="209"/>
  <c r="T89" i="209"/>
  <c r="S89" i="209"/>
  <c r="L89" i="209"/>
  <c r="J89" i="209"/>
  <c r="I89" i="209"/>
  <c r="K89" i="209" s="1"/>
  <c r="O75" i="209"/>
  <c r="M75" i="209"/>
  <c r="K75" i="209"/>
  <c r="G75" i="209"/>
  <c r="O74" i="209"/>
  <c r="N74" i="209"/>
  <c r="M74" i="209"/>
  <c r="K74" i="209"/>
  <c r="G74" i="209"/>
  <c r="O73" i="209"/>
  <c r="M73" i="209"/>
  <c r="AA73" i="209" s="1"/>
  <c r="K73" i="209"/>
  <c r="G73" i="209"/>
  <c r="T72" i="209"/>
  <c r="S72" i="209"/>
  <c r="L72" i="209"/>
  <c r="O72" i="209" s="1"/>
  <c r="J72" i="209"/>
  <c r="I72" i="209"/>
  <c r="O58" i="209"/>
  <c r="M58" i="209"/>
  <c r="AB58" i="209" s="1"/>
  <c r="K58" i="209"/>
  <c r="G58" i="209"/>
  <c r="O57" i="209"/>
  <c r="M57" i="209"/>
  <c r="N57" i="209" s="1"/>
  <c r="K57" i="209"/>
  <c r="G57" i="209"/>
  <c r="O56" i="209"/>
  <c r="M56" i="209"/>
  <c r="N56" i="209" s="1"/>
  <c r="K56" i="209"/>
  <c r="G56" i="209"/>
  <c r="T55" i="209"/>
  <c r="S55" i="209"/>
  <c r="L55" i="209"/>
  <c r="J55" i="209"/>
  <c r="I55" i="209"/>
  <c r="O41" i="209"/>
  <c r="M41" i="209"/>
  <c r="K41" i="209"/>
  <c r="G41" i="209"/>
  <c r="O40" i="209"/>
  <c r="M40" i="209"/>
  <c r="K40" i="209"/>
  <c r="G40" i="209"/>
  <c r="O39" i="209"/>
  <c r="M39" i="209"/>
  <c r="K39" i="209"/>
  <c r="G39" i="209"/>
  <c r="T38" i="209"/>
  <c r="S38" i="209"/>
  <c r="L38" i="209"/>
  <c r="J38" i="209"/>
  <c r="I38" i="209"/>
  <c r="O23" i="209"/>
  <c r="M23" i="209"/>
  <c r="N23" i="209" s="1"/>
  <c r="Q23" i="209" s="1"/>
  <c r="K23" i="209"/>
  <c r="G23" i="209"/>
  <c r="O22" i="209"/>
  <c r="M22" i="209"/>
  <c r="K22" i="209"/>
  <c r="G22" i="209"/>
  <c r="T21" i="209"/>
  <c r="S21" i="209"/>
  <c r="L21" i="209"/>
  <c r="J21" i="209"/>
  <c r="I21" i="209"/>
  <c r="O9" i="209"/>
  <c r="M9" i="209"/>
  <c r="N9" i="209" s="1"/>
  <c r="K9" i="209"/>
  <c r="G9" i="209"/>
  <c r="O8" i="209"/>
  <c r="M8" i="209"/>
  <c r="K8" i="209"/>
  <c r="G8" i="209"/>
  <c r="AB7" i="209"/>
  <c r="O7" i="209"/>
  <c r="M7" i="209"/>
  <c r="K7" i="209"/>
  <c r="G7" i="209"/>
  <c r="O6" i="209"/>
  <c r="M6" i="209"/>
  <c r="AB6" i="209" s="1"/>
  <c r="K6" i="209"/>
  <c r="G6" i="209"/>
  <c r="O5" i="209"/>
  <c r="M5" i="209"/>
  <c r="AB5" i="209" s="1"/>
  <c r="K5" i="209"/>
  <c r="G5" i="209"/>
  <c r="H2" i="209"/>
  <c r="D1" i="209"/>
  <c r="X34" i="208"/>
  <c r="W34" i="208"/>
  <c r="V34" i="208"/>
  <c r="T34" i="208"/>
  <c r="P34" i="208"/>
  <c r="O34" i="208"/>
  <c r="N34" i="208"/>
  <c r="M34" i="208"/>
  <c r="K34" i="208"/>
  <c r="H34" i="208"/>
  <c r="G34" i="208"/>
  <c r="N16" i="208"/>
  <c r="I8" i="208" s="1"/>
  <c r="M16" i="208"/>
  <c r="I16" i="208"/>
  <c r="H16" i="208"/>
  <c r="G16" i="208"/>
  <c r="F16" i="208"/>
  <c r="E16" i="208"/>
  <c r="F8" i="208"/>
  <c r="M7" i="208"/>
  <c r="K7" i="208"/>
  <c r="I7" i="208"/>
  <c r="G7" i="208"/>
  <c r="F7" i="208"/>
  <c r="E7" i="208"/>
  <c r="M6" i="208"/>
  <c r="K6" i="208"/>
  <c r="I6" i="208"/>
  <c r="G6" i="208"/>
  <c r="F6" i="208"/>
  <c r="E6" i="208"/>
  <c r="AD123" i="207"/>
  <c r="AC123" i="207"/>
  <c r="Z123" i="207"/>
  <c r="Y123" i="207"/>
  <c r="T123" i="207"/>
  <c r="S123" i="207"/>
  <c r="L123" i="207"/>
  <c r="J123" i="207"/>
  <c r="I123" i="207"/>
  <c r="O109" i="207"/>
  <c r="M109" i="207"/>
  <c r="AF109" i="207" s="1"/>
  <c r="K109" i="207"/>
  <c r="G109" i="207"/>
  <c r="O108" i="207"/>
  <c r="M108" i="207"/>
  <c r="K108" i="207"/>
  <c r="G108" i="207"/>
  <c r="O107" i="207"/>
  <c r="M107" i="207"/>
  <c r="AE107" i="207" s="1"/>
  <c r="K107" i="207"/>
  <c r="G107" i="207"/>
  <c r="AD106" i="207"/>
  <c r="AC106" i="207"/>
  <c r="Z106" i="207"/>
  <c r="Y106" i="207"/>
  <c r="T106" i="207"/>
  <c r="S106" i="207"/>
  <c r="L106" i="207"/>
  <c r="J106" i="207"/>
  <c r="I106" i="207"/>
  <c r="O93" i="207"/>
  <c r="M93" i="207"/>
  <c r="K93" i="207"/>
  <c r="G93" i="207"/>
  <c r="O92" i="207"/>
  <c r="M92" i="207"/>
  <c r="AF92" i="207" s="1"/>
  <c r="K92" i="207"/>
  <c r="G92" i="207"/>
  <c r="O91" i="207"/>
  <c r="M91" i="207"/>
  <c r="N91" i="207" s="1"/>
  <c r="K91" i="207"/>
  <c r="G91" i="207"/>
  <c r="O90" i="207"/>
  <c r="M90" i="207"/>
  <c r="K90" i="207"/>
  <c r="G90" i="207"/>
  <c r="AD89" i="207"/>
  <c r="AC89" i="207"/>
  <c r="Z89" i="207"/>
  <c r="Y89" i="207"/>
  <c r="T89" i="207"/>
  <c r="S89" i="207"/>
  <c r="L89" i="207"/>
  <c r="J89" i="207"/>
  <c r="I89" i="207"/>
  <c r="O74" i="207"/>
  <c r="M74" i="207"/>
  <c r="K74" i="207"/>
  <c r="G74" i="207"/>
  <c r="AE73" i="207"/>
  <c r="O73" i="207"/>
  <c r="M73" i="207"/>
  <c r="N73" i="207" s="1"/>
  <c r="K73" i="207"/>
  <c r="G73" i="207"/>
  <c r="AD72" i="207"/>
  <c r="AC72" i="207"/>
  <c r="Z72" i="207"/>
  <c r="Y72" i="207"/>
  <c r="T72" i="207"/>
  <c r="S72" i="207"/>
  <c r="L72" i="207"/>
  <c r="J72" i="207"/>
  <c r="I72" i="207"/>
  <c r="O64" i="207"/>
  <c r="M64" i="207"/>
  <c r="AE64" i="207" s="1"/>
  <c r="K64" i="207"/>
  <c r="G64" i="207"/>
  <c r="O63" i="207"/>
  <c r="M63" i="207"/>
  <c r="AF63" i="207" s="1"/>
  <c r="K63" i="207"/>
  <c r="G63" i="207"/>
  <c r="O62" i="207"/>
  <c r="M62" i="207"/>
  <c r="AF62" i="207" s="1"/>
  <c r="K62" i="207"/>
  <c r="G62" i="207"/>
  <c r="O61" i="207"/>
  <c r="M61" i="207"/>
  <c r="AF61" i="207" s="1"/>
  <c r="K61" i="207"/>
  <c r="G61" i="207"/>
  <c r="O60" i="207"/>
  <c r="M60" i="207"/>
  <c r="AF60" i="207" s="1"/>
  <c r="K60" i="207"/>
  <c r="G60" i="207"/>
  <c r="AE59" i="207"/>
  <c r="O59" i="207"/>
  <c r="M59" i="207"/>
  <c r="AF59" i="207" s="1"/>
  <c r="K59" i="207"/>
  <c r="G59" i="207"/>
  <c r="O58" i="207"/>
  <c r="M58" i="207"/>
  <c r="AF58" i="207" s="1"/>
  <c r="K58" i="207"/>
  <c r="G58" i="207"/>
  <c r="O57" i="207"/>
  <c r="M57" i="207"/>
  <c r="AF57" i="207" s="1"/>
  <c r="K57" i="207"/>
  <c r="G57" i="207"/>
  <c r="O56" i="207"/>
  <c r="M56" i="207"/>
  <c r="AF56" i="207" s="1"/>
  <c r="K56" i="207"/>
  <c r="G56" i="207"/>
  <c r="AD55" i="207"/>
  <c r="AC55" i="207"/>
  <c r="Z55" i="207"/>
  <c r="Y55" i="207"/>
  <c r="T55" i="207"/>
  <c r="S55" i="207"/>
  <c r="L55" i="207"/>
  <c r="J55" i="207"/>
  <c r="I55" i="207"/>
  <c r="O41" i="207"/>
  <c r="M41" i="207"/>
  <c r="AF41" i="207" s="1"/>
  <c r="K41" i="207"/>
  <c r="G41" i="207"/>
  <c r="O40" i="207"/>
  <c r="M40" i="207"/>
  <c r="AF40" i="207" s="1"/>
  <c r="K40" i="207"/>
  <c r="G40" i="207"/>
  <c r="O39" i="207"/>
  <c r="M39" i="207"/>
  <c r="AE39" i="207" s="1"/>
  <c r="K39" i="207"/>
  <c r="G39" i="207"/>
  <c r="AD38" i="207"/>
  <c r="AC38" i="207"/>
  <c r="Z38" i="207"/>
  <c r="Y38" i="207"/>
  <c r="T38" i="207"/>
  <c r="S38" i="207"/>
  <c r="L38" i="207"/>
  <c r="J38" i="207"/>
  <c r="I38" i="207"/>
  <c r="O25" i="207"/>
  <c r="M25" i="207"/>
  <c r="AE25" i="207" s="1"/>
  <c r="K25" i="207"/>
  <c r="G25" i="207"/>
  <c r="O24" i="207"/>
  <c r="M24" i="207"/>
  <c r="N24" i="207" s="1"/>
  <c r="K24" i="207"/>
  <c r="G24" i="207"/>
  <c r="O23" i="207"/>
  <c r="M23" i="207"/>
  <c r="N23" i="207" s="1"/>
  <c r="K23" i="207"/>
  <c r="G23" i="207"/>
  <c r="O22" i="207"/>
  <c r="M22" i="207"/>
  <c r="K22" i="207"/>
  <c r="G22" i="207"/>
  <c r="AD21" i="207"/>
  <c r="AC21" i="207"/>
  <c r="Z21" i="207"/>
  <c r="Y21" i="207"/>
  <c r="T21" i="207"/>
  <c r="S21" i="207"/>
  <c r="L21" i="207"/>
  <c r="J21" i="207"/>
  <c r="I21" i="207"/>
  <c r="O8" i="207"/>
  <c r="M8" i="207"/>
  <c r="N8" i="207" s="1"/>
  <c r="K8" i="207"/>
  <c r="G8" i="207"/>
  <c r="O7" i="207"/>
  <c r="M7" i="207"/>
  <c r="AF7" i="207" s="1"/>
  <c r="K7" i="207"/>
  <c r="G7" i="207"/>
  <c r="O6" i="207"/>
  <c r="M6" i="207"/>
  <c r="AF6" i="207" s="1"/>
  <c r="K6" i="207"/>
  <c r="G6" i="207"/>
  <c r="O5" i="207"/>
  <c r="M5" i="207"/>
  <c r="AF5" i="207" s="1"/>
  <c r="K5" i="207"/>
  <c r="G5" i="207"/>
  <c r="H2" i="207"/>
  <c r="D1" i="207"/>
  <c r="F3" i="205" s="1"/>
  <c r="T191" i="206"/>
  <c r="S191" i="206"/>
  <c r="L191" i="206"/>
  <c r="J191" i="206"/>
  <c r="K191" i="206" s="1"/>
  <c r="I191" i="206"/>
  <c r="O180" i="206"/>
  <c r="M180" i="206"/>
  <c r="AA180" i="206" s="1"/>
  <c r="K180" i="206"/>
  <c r="G180" i="206"/>
  <c r="O179" i="206"/>
  <c r="M179" i="206"/>
  <c r="N179" i="206" s="1"/>
  <c r="K179" i="206"/>
  <c r="G179" i="206"/>
  <c r="O178" i="206"/>
  <c r="M178" i="206"/>
  <c r="K178" i="206"/>
  <c r="G178" i="206"/>
  <c r="O177" i="206"/>
  <c r="M177" i="206"/>
  <c r="AA177" i="206" s="1"/>
  <c r="K177" i="206"/>
  <c r="G177" i="206"/>
  <c r="O176" i="206"/>
  <c r="M176" i="206"/>
  <c r="AA176" i="206" s="1"/>
  <c r="K176" i="206"/>
  <c r="G176" i="206"/>
  <c r="O175" i="206"/>
  <c r="M175" i="206"/>
  <c r="N175" i="206" s="1"/>
  <c r="Q175" i="206" s="1"/>
  <c r="K175" i="206"/>
  <c r="G175" i="206"/>
  <c r="T174" i="206"/>
  <c r="S174" i="206"/>
  <c r="L174" i="206"/>
  <c r="J174" i="206"/>
  <c r="K174" i="206" s="1"/>
  <c r="I174" i="206"/>
  <c r="AA161" i="206"/>
  <c r="O161" i="206"/>
  <c r="M161" i="206"/>
  <c r="AB161" i="206" s="1"/>
  <c r="K161" i="206"/>
  <c r="G161" i="206"/>
  <c r="O160" i="206"/>
  <c r="N160" i="206"/>
  <c r="M160" i="206"/>
  <c r="K160" i="206"/>
  <c r="G160" i="206"/>
  <c r="O159" i="206"/>
  <c r="M159" i="206"/>
  <c r="AB159" i="206" s="1"/>
  <c r="K159" i="206"/>
  <c r="G159" i="206"/>
  <c r="O158" i="206"/>
  <c r="M158" i="206"/>
  <c r="K158" i="206"/>
  <c r="G158" i="206"/>
  <c r="T157" i="206"/>
  <c r="S157" i="206"/>
  <c r="L157" i="206"/>
  <c r="J157" i="206"/>
  <c r="I157" i="206"/>
  <c r="O143" i="206"/>
  <c r="M143" i="206"/>
  <c r="K143" i="206"/>
  <c r="G143" i="206"/>
  <c r="O142" i="206"/>
  <c r="N142" i="206"/>
  <c r="M142" i="206"/>
  <c r="AB142" i="206" s="1"/>
  <c r="K142" i="206"/>
  <c r="G142" i="206"/>
  <c r="O141" i="206"/>
  <c r="M141" i="206"/>
  <c r="K141" i="206"/>
  <c r="G141" i="206"/>
  <c r="T140" i="206"/>
  <c r="S140" i="206"/>
  <c r="L140" i="206"/>
  <c r="O140" i="206" s="1"/>
  <c r="J140" i="206"/>
  <c r="K140" i="206" s="1"/>
  <c r="I140" i="206"/>
  <c r="O127" i="206"/>
  <c r="N127" i="206"/>
  <c r="M127" i="206"/>
  <c r="AB127" i="206" s="1"/>
  <c r="K127" i="206"/>
  <c r="G127" i="206"/>
  <c r="O126" i="206"/>
  <c r="M126" i="206"/>
  <c r="K126" i="206"/>
  <c r="G126" i="206"/>
  <c r="O125" i="206"/>
  <c r="M125" i="206"/>
  <c r="K125" i="206"/>
  <c r="G125" i="206"/>
  <c r="O124" i="206"/>
  <c r="M124" i="206"/>
  <c r="AA124" i="206" s="1"/>
  <c r="K124" i="206"/>
  <c r="G124" i="206"/>
  <c r="T123" i="206"/>
  <c r="S123" i="206"/>
  <c r="L123" i="206"/>
  <c r="J123" i="206"/>
  <c r="I123" i="206"/>
  <c r="O110" i="206"/>
  <c r="M110" i="206"/>
  <c r="AA110" i="206" s="1"/>
  <c r="K110" i="206"/>
  <c r="G110" i="206"/>
  <c r="O109" i="206"/>
  <c r="M109" i="206"/>
  <c r="AA109" i="206" s="1"/>
  <c r="K109" i="206"/>
  <c r="G109" i="206"/>
  <c r="AA108" i="206"/>
  <c r="O108" i="206"/>
  <c r="M108" i="206"/>
  <c r="AB108" i="206" s="1"/>
  <c r="K108" i="206"/>
  <c r="G108" i="206"/>
  <c r="O107" i="206"/>
  <c r="M107" i="206"/>
  <c r="N107" i="206" s="1"/>
  <c r="K107" i="206"/>
  <c r="G107" i="206"/>
  <c r="T106" i="206"/>
  <c r="S106" i="206"/>
  <c r="L106" i="206"/>
  <c r="J106" i="206"/>
  <c r="I106" i="206"/>
  <c r="O93" i="206"/>
  <c r="M93" i="206"/>
  <c r="AA93" i="206" s="1"/>
  <c r="K93" i="206"/>
  <c r="G93" i="206"/>
  <c r="AA92" i="206"/>
  <c r="O92" i="206"/>
  <c r="N92" i="206"/>
  <c r="M92" i="206"/>
  <c r="AB92" i="206" s="1"/>
  <c r="K92" i="206"/>
  <c r="G92" i="206"/>
  <c r="AA91" i="206"/>
  <c r="O91" i="206"/>
  <c r="N91" i="206"/>
  <c r="M91" i="206"/>
  <c r="AB91" i="206" s="1"/>
  <c r="K91" i="206"/>
  <c r="G91" i="206"/>
  <c r="O90" i="206"/>
  <c r="M90" i="206"/>
  <c r="AA90" i="206" s="1"/>
  <c r="K90" i="206"/>
  <c r="G90" i="206"/>
  <c r="T89" i="206"/>
  <c r="S89" i="206"/>
  <c r="L89" i="206"/>
  <c r="J89" i="206"/>
  <c r="I89" i="206"/>
  <c r="O75" i="206"/>
  <c r="M75" i="206"/>
  <c r="AB75" i="206" s="1"/>
  <c r="K75" i="206"/>
  <c r="G75" i="206"/>
  <c r="O74" i="206"/>
  <c r="M74" i="206"/>
  <c r="AB74" i="206" s="1"/>
  <c r="K74" i="206"/>
  <c r="G74" i="206"/>
  <c r="O73" i="206"/>
  <c r="M73" i="206"/>
  <c r="AA73" i="206" s="1"/>
  <c r="K73" i="206"/>
  <c r="G73" i="206"/>
  <c r="T72" i="206"/>
  <c r="S72" i="206"/>
  <c r="L72" i="206"/>
  <c r="O72" i="206" s="1"/>
  <c r="J72" i="206"/>
  <c r="K72" i="206" s="1"/>
  <c r="I72" i="206"/>
  <c r="O58" i="206"/>
  <c r="M58" i="206"/>
  <c r="AB58" i="206" s="1"/>
  <c r="K58" i="206"/>
  <c r="G58" i="206"/>
  <c r="O57" i="206"/>
  <c r="M57" i="206"/>
  <c r="AB57" i="206" s="1"/>
  <c r="K57" i="206"/>
  <c r="G57" i="206"/>
  <c r="O56" i="206"/>
  <c r="M56" i="206"/>
  <c r="AB56" i="206" s="1"/>
  <c r="K56" i="206"/>
  <c r="G56" i="206"/>
  <c r="T55" i="206"/>
  <c r="S55" i="206"/>
  <c r="L55" i="206"/>
  <c r="J55" i="206"/>
  <c r="I55" i="206"/>
  <c r="O41" i="206"/>
  <c r="M41" i="206"/>
  <c r="AB41" i="206" s="1"/>
  <c r="K41" i="206"/>
  <c r="G41" i="206"/>
  <c r="O40" i="206"/>
  <c r="M40" i="206"/>
  <c r="AB40" i="206" s="1"/>
  <c r="K40" i="206"/>
  <c r="G40" i="206"/>
  <c r="O39" i="206"/>
  <c r="M39" i="206"/>
  <c r="AB39" i="206" s="1"/>
  <c r="K39" i="206"/>
  <c r="G39" i="206"/>
  <c r="T38" i="206"/>
  <c r="S38" i="206"/>
  <c r="L38" i="206"/>
  <c r="J38" i="206"/>
  <c r="I38" i="206"/>
  <c r="O23" i="206"/>
  <c r="M23" i="206"/>
  <c r="AB23" i="206" s="1"/>
  <c r="K23" i="206"/>
  <c r="G23" i="206"/>
  <c r="O22" i="206"/>
  <c r="M22" i="206"/>
  <c r="K22" i="206"/>
  <c r="G22" i="206"/>
  <c r="T21" i="206"/>
  <c r="S21" i="206"/>
  <c r="L21" i="206"/>
  <c r="J21" i="206"/>
  <c r="I21" i="206"/>
  <c r="O9" i="206"/>
  <c r="M9" i="206"/>
  <c r="AB9" i="206" s="1"/>
  <c r="K9" i="206"/>
  <c r="G9" i="206"/>
  <c r="O8" i="206"/>
  <c r="M8" i="206"/>
  <c r="AB8" i="206" s="1"/>
  <c r="K8" i="206"/>
  <c r="G8" i="206"/>
  <c r="O7" i="206"/>
  <c r="M7" i="206"/>
  <c r="AA7" i="206" s="1"/>
  <c r="K7" i="206"/>
  <c r="G7" i="206"/>
  <c r="O6" i="206"/>
  <c r="M6" i="206"/>
  <c r="AB6" i="206" s="1"/>
  <c r="K6" i="206"/>
  <c r="G6" i="206"/>
  <c r="O5" i="206"/>
  <c r="M5" i="206"/>
  <c r="AB5" i="206" s="1"/>
  <c r="K5" i="206"/>
  <c r="G5" i="206"/>
  <c r="H2" i="206"/>
  <c r="D1" i="206"/>
  <c r="X34" i="205"/>
  <c r="W34" i="205"/>
  <c r="V34" i="205"/>
  <c r="T34" i="205"/>
  <c r="P34" i="205"/>
  <c r="O34" i="205"/>
  <c r="N34" i="205"/>
  <c r="M34" i="205"/>
  <c r="K34" i="205"/>
  <c r="H34" i="205"/>
  <c r="G34" i="205"/>
  <c r="N16" i="205"/>
  <c r="M16" i="205"/>
  <c r="I16" i="205"/>
  <c r="H16" i="205"/>
  <c r="G16" i="205"/>
  <c r="F16" i="205"/>
  <c r="E16" i="205"/>
  <c r="F8" i="205"/>
  <c r="M7" i="205"/>
  <c r="K7" i="205"/>
  <c r="I7" i="205"/>
  <c r="G7" i="205"/>
  <c r="F7" i="205"/>
  <c r="E7" i="205"/>
  <c r="M6" i="205"/>
  <c r="K6" i="205"/>
  <c r="I6" i="205"/>
  <c r="G6" i="205"/>
  <c r="F6" i="205"/>
  <c r="E6" i="205"/>
  <c r="AD123" i="204"/>
  <c r="AC123" i="204"/>
  <c r="Z123" i="204"/>
  <c r="Y123" i="204"/>
  <c r="T123" i="204"/>
  <c r="S123" i="204"/>
  <c r="L123" i="204"/>
  <c r="J123" i="204"/>
  <c r="I123" i="204"/>
  <c r="O109" i="204"/>
  <c r="M109" i="204"/>
  <c r="AF109" i="204" s="1"/>
  <c r="K109" i="204"/>
  <c r="G109" i="204"/>
  <c r="O108" i="204"/>
  <c r="M108" i="204"/>
  <c r="AF108" i="204" s="1"/>
  <c r="K108" i="204"/>
  <c r="G108" i="204"/>
  <c r="O107" i="204"/>
  <c r="M107" i="204"/>
  <c r="K107" i="204"/>
  <c r="G107" i="204"/>
  <c r="AD106" i="204"/>
  <c r="AC106" i="204"/>
  <c r="Z106" i="204"/>
  <c r="Y106" i="204"/>
  <c r="T106" i="204"/>
  <c r="S106" i="204"/>
  <c r="L106" i="204"/>
  <c r="J106" i="204"/>
  <c r="I106" i="204"/>
  <c r="O93" i="204"/>
  <c r="M93" i="204"/>
  <c r="K93" i="204"/>
  <c r="G93" i="204"/>
  <c r="O92" i="204"/>
  <c r="M92" i="204"/>
  <c r="AF92" i="204" s="1"/>
  <c r="K92" i="204"/>
  <c r="G92" i="204"/>
  <c r="O91" i="204"/>
  <c r="M91" i="204"/>
  <c r="N91" i="204" s="1"/>
  <c r="K91" i="204"/>
  <c r="G91" i="204"/>
  <c r="O90" i="204"/>
  <c r="M90" i="204"/>
  <c r="AE90" i="204" s="1"/>
  <c r="K90" i="204"/>
  <c r="G90" i="204"/>
  <c r="AD89" i="204"/>
  <c r="AC89" i="204"/>
  <c r="Z89" i="204"/>
  <c r="Y89" i="204"/>
  <c r="T89" i="204"/>
  <c r="S89" i="204"/>
  <c r="L89" i="204"/>
  <c r="J89" i="204"/>
  <c r="I89" i="204"/>
  <c r="AE74" i="204"/>
  <c r="O74" i="204"/>
  <c r="M74" i="204"/>
  <c r="N74" i="204" s="1"/>
  <c r="K74" i="204"/>
  <c r="G74" i="204"/>
  <c r="O73" i="204"/>
  <c r="M73" i="204"/>
  <c r="AF73" i="204" s="1"/>
  <c r="K73" i="204"/>
  <c r="G73" i="204"/>
  <c r="AD72" i="204"/>
  <c r="AC72" i="204"/>
  <c r="Z72" i="204"/>
  <c r="Y72" i="204"/>
  <c r="T72" i="204"/>
  <c r="S72" i="204"/>
  <c r="L72" i="204"/>
  <c r="J72" i="204"/>
  <c r="I72" i="204"/>
  <c r="O64" i="204"/>
  <c r="M64" i="204"/>
  <c r="K64" i="204"/>
  <c r="G64" i="204"/>
  <c r="O63" i="204"/>
  <c r="M63" i="204"/>
  <c r="AF63" i="204" s="1"/>
  <c r="K63" i="204"/>
  <c r="G63" i="204"/>
  <c r="O62" i="204"/>
  <c r="M62" i="204"/>
  <c r="AF62" i="204" s="1"/>
  <c r="K62" i="204"/>
  <c r="G62" i="204"/>
  <c r="O61" i="204"/>
  <c r="M61" i="204"/>
  <c r="AF61" i="204" s="1"/>
  <c r="K61" i="204"/>
  <c r="G61" i="204"/>
  <c r="O60" i="204"/>
  <c r="M60" i="204"/>
  <c r="N60" i="204" s="1"/>
  <c r="Q60" i="204" s="1"/>
  <c r="K60" i="204"/>
  <c r="G60" i="204"/>
  <c r="O59" i="204"/>
  <c r="M59" i="204"/>
  <c r="AF59" i="204" s="1"/>
  <c r="K59" i="204"/>
  <c r="G59" i="204"/>
  <c r="O58" i="204"/>
  <c r="M58" i="204"/>
  <c r="AF58" i="204" s="1"/>
  <c r="K58" i="204"/>
  <c r="G58" i="204"/>
  <c r="O57" i="204"/>
  <c r="M57" i="204"/>
  <c r="AF57" i="204" s="1"/>
  <c r="K57" i="204"/>
  <c r="G57" i="204"/>
  <c r="O56" i="204"/>
  <c r="M56" i="204"/>
  <c r="AF56" i="204" s="1"/>
  <c r="K56" i="204"/>
  <c r="G56" i="204"/>
  <c r="AD55" i="204"/>
  <c r="AC55" i="204"/>
  <c r="Z55" i="204"/>
  <c r="Y55" i="204"/>
  <c r="T55" i="204"/>
  <c r="S55" i="204"/>
  <c r="L55" i="204"/>
  <c r="J55" i="204"/>
  <c r="I55" i="204"/>
  <c r="O41" i="204"/>
  <c r="M41" i="204"/>
  <c r="AF41" i="204" s="1"/>
  <c r="K41" i="204"/>
  <c r="G41" i="204"/>
  <c r="AE40" i="204"/>
  <c r="O40" i="204"/>
  <c r="M40" i="204"/>
  <c r="AF40" i="204" s="1"/>
  <c r="K40" i="204"/>
  <c r="G40" i="204"/>
  <c r="O39" i="204"/>
  <c r="M39" i="204"/>
  <c r="AF39" i="204" s="1"/>
  <c r="K39" i="204"/>
  <c r="G39" i="204"/>
  <c r="AD38" i="204"/>
  <c r="AC38" i="204"/>
  <c r="Z38" i="204"/>
  <c r="Y38" i="204"/>
  <c r="T38" i="204"/>
  <c r="S38" i="204"/>
  <c r="L38" i="204"/>
  <c r="J38" i="204"/>
  <c r="I38" i="204"/>
  <c r="O25" i="204"/>
  <c r="M25" i="204"/>
  <c r="AF25" i="204" s="1"/>
  <c r="K25" i="204"/>
  <c r="G25" i="204"/>
  <c r="O24" i="204"/>
  <c r="M24" i="204"/>
  <c r="N24" i="204" s="1"/>
  <c r="K24" i="204"/>
  <c r="G24" i="204"/>
  <c r="O23" i="204"/>
  <c r="M23" i="204"/>
  <c r="N23" i="204" s="1"/>
  <c r="K23" i="204"/>
  <c r="G23" i="204"/>
  <c r="O22" i="204"/>
  <c r="M22" i="204"/>
  <c r="AF22" i="204" s="1"/>
  <c r="K22" i="204"/>
  <c r="G22" i="204"/>
  <c r="AD21" i="204"/>
  <c r="AC21" i="204"/>
  <c r="Z21" i="204"/>
  <c r="Y21" i="204"/>
  <c r="T21" i="204"/>
  <c r="S21" i="204"/>
  <c r="L21" i="204"/>
  <c r="J21" i="204"/>
  <c r="I21" i="204"/>
  <c r="O8" i="204"/>
  <c r="M8" i="204"/>
  <c r="AF8" i="204" s="1"/>
  <c r="K8" i="204"/>
  <c r="G8" i="204"/>
  <c r="O7" i="204"/>
  <c r="M7" i="204"/>
  <c r="AF7" i="204" s="1"/>
  <c r="K7" i="204"/>
  <c r="G7" i="204"/>
  <c r="O6" i="204"/>
  <c r="M6" i="204"/>
  <c r="AF6" i="204" s="1"/>
  <c r="K6" i="204"/>
  <c r="G6" i="204"/>
  <c r="O5" i="204"/>
  <c r="M5" i="204"/>
  <c r="AF5" i="204" s="1"/>
  <c r="K5" i="204"/>
  <c r="G5" i="204"/>
  <c r="H2" i="204"/>
  <c r="D1" i="204"/>
  <c r="T191" i="203"/>
  <c r="S191" i="203"/>
  <c r="L191" i="203"/>
  <c r="J191" i="203"/>
  <c r="I191" i="203"/>
  <c r="O180" i="203"/>
  <c r="M180" i="203"/>
  <c r="AA180" i="203" s="1"/>
  <c r="K180" i="203"/>
  <c r="G180" i="203"/>
  <c r="O179" i="203"/>
  <c r="M179" i="203"/>
  <c r="AB179" i="203" s="1"/>
  <c r="K179" i="203"/>
  <c r="G179" i="203"/>
  <c r="O178" i="203"/>
  <c r="M178" i="203"/>
  <c r="K178" i="203"/>
  <c r="G178" i="203"/>
  <c r="O177" i="203"/>
  <c r="M177" i="203"/>
  <c r="AB177" i="203" s="1"/>
  <c r="K177" i="203"/>
  <c r="G177" i="203"/>
  <c r="O176" i="203"/>
  <c r="M176" i="203"/>
  <c r="AB176" i="203" s="1"/>
  <c r="K176" i="203"/>
  <c r="G176" i="203"/>
  <c r="AB175" i="203"/>
  <c r="O175" i="203"/>
  <c r="N175" i="203"/>
  <c r="M175" i="203"/>
  <c r="K175" i="203"/>
  <c r="G175" i="203"/>
  <c r="T174" i="203"/>
  <c r="S174" i="203"/>
  <c r="L174" i="203"/>
  <c r="J174" i="203"/>
  <c r="I174" i="203"/>
  <c r="O161" i="203"/>
  <c r="M161" i="203"/>
  <c r="AB161" i="203" s="1"/>
  <c r="K161" i="203"/>
  <c r="G161" i="203"/>
  <c r="AA160" i="203"/>
  <c r="O160" i="203"/>
  <c r="M160" i="203"/>
  <c r="AB160" i="203" s="1"/>
  <c r="K160" i="203"/>
  <c r="G160" i="203"/>
  <c r="O159" i="203"/>
  <c r="M159" i="203"/>
  <c r="K159" i="203"/>
  <c r="G159" i="203"/>
  <c r="O158" i="203"/>
  <c r="M158" i="203"/>
  <c r="AA158" i="203" s="1"/>
  <c r="K158" i="203"/>
  <c r="G158" i="203"/>
  <c r="T157" i="203"/>
  <c r="S157" i="203"/>
  <c r="L157" i="203"/>
  <c r="J157" i="203"/>
  <c r="I157" i="203"/>
  <c r="O143" i="203"/>
  <c r="M143" i="203"/>
  <c r="AB143" i="203" s="1"/>
  <c r="K143" i="203"/>
  <c r="G143" i="203"/>
  <c r="O142" i="203"/>
  <c r="N142" i="203"/>
  <c r="M142" i="203"/>
  <c r="AB142" i="203" s="1"/>
  <c r="K142" i="203"/>
  <c r="Q142" i="203" s="1"/>
  <c r="G142" i="203"/>
  <c r="AB141" i="203"/>
  <c r="O141" i="203"/>
  <c r="N141" i="203"/>
  <c r="Q141" i="203" s="1"/>
  <c r="M141" i="203"/>
  <c r="K141" i="203"/>
  <c r="G141" i="203"/>
  <c r="T140" i="203"/>
  <c r="S140" i="203"/>
  <c r="L140" i="203"/>
  <c r="J140" i="203"/>
  <c r="I140" i="203"/>
  <c r="O127" i="203"/>
  <c r="M127" i="203"/>
  <c r="AB127" i="203" s="1"/>
  <c r="K127" i="203"/>
  <c r="G127" i="203"/>
  <c r="O126" i="203"/>
  <c r="M126" i="203"/>
  <c r="AB126" i="203" s="1"/>
  <c r="K126" i="203"/>
  <c r="G126" i="203"/>
  <c r="O125" i="203"/>
  <c r="M125" i="203"/>
  <c r="N125" i="203" s="1"/>
  <c r="K125" i="203"/>
  <c r="G125" i="203"/>
  <c r="O124" i="203"/>
  <c r="M124" i="203"/>
  <c r="K124" i="203"/>
  <c r="G124" i="203"/>
  <c r="T123" i="203"/>
  <c r="S123" i="203"/>
  <c r="L123" i="203"/>
  <c r="J123" i="203"/>
  <c r="I123" i="203"/>
  <c r="O110" i="203"/>
  <c r="M110" i="203"/>
  <c r="K110" i="203"/>
  <c r="G110" i="203"/>
  <c r="O109" i="203"/>
  <c r="M109" i="203"/>
  <c r="AB109" i="203" s="1"/>
  <c r="K109" i="203"/>
  <c r="G109" i="203"/>
  <c r="O108" i="203"/>
  <c r="M108" i="203"/>
  <c r="AB108" i="203" s="1"/>
  <c r="K108" i="203"/>
  <c r="G108" i="203"/>
  <c r="O107" i="203"/>
  <c r="M107" i="203"/>
  <c r="AB107" i="203" s="1"/>
  <c r="K107" i="203"/>
  <c r="G107" i="203"/>
  <c r="T106" i="203"/>
  <c r="S106" i="203"/>
  <c r="L106" i="203"/>
  <c r="J106" i="203"/>
  <c r="I106" i="203"/>
  <c r="O93" i="203"/>
  <c r="M93" i="203"/>
  <c r="AB93" i="203" s="1"/>
  <c r="K93" i="203"/>
  <c r="G93" i="203"/>
  <c r="O92" i="203"/>
  <c r="M92" i="203"/>
  <c r="AB92" i="203" s="1"/>
  <c r="K92" i="203"/>
  <c r="G92" i="203"/>
  <c r="O91" i="203"/>
  <c r="M91" i="203"/>
  <c r="AB91" i="203" s="1"/>
  <c r="K91" i="203"/>
  <c r="G91" i="203"/>
  <c r="O90" i="203"/>
  <c r="N90" i="203"/>
  <c r="M90" i="203"/>
  <c r="AB90" i="203" s="1"/>
  <c r="K90" i="203"/>
  <c r="G90" i="203"/>
  <c r="T89" i="203"/>
  <c r="S89" i="203"/>
  <c r="L89" i="203"/>
  <c r="J89" i="203"/>
  <c r="I89" i="203"/>
  <c r="O75" i="203"/>
  <c r="M75" i="203"/>
  <c r="K75" i="203"/>
  <c r="G75" i="203"/>
  <c r="O74" i="203"/>
  <c r="M74" i="203"/>
  <c r="AB74" i="203" s="1"/>
  <c r="K74" i="203"/>
  <c r="G74" i="203"/>
  <c r="O73" i="203"/>
  <c r="M73" i="203"/>
  <c r="N73" i="203" s="1"/>
  <c r="K73" i="203"/>
  <c r="G73" i="203"/>
  <c r="T72" i="203"/>
  <c r="S72" i="203"/>
  <c r="L72" i="203"/>
  <c r="J72" i="203"/>
  <c r="I72" i="203"/>
  <c r="O58" i="203"/>
  <c r="N58" i="203"/>
  <c r="M58" i="203"/>
  <c r="AB58" i="203" s="1"/>
  <c r="K58" i="203"/>
  <c r="G58" i="203"/>
  <c r="O57" i="203"/>
  <c r="M57" i="203"/>
  <c r="AB57" i="203" s="1"/>
  <c r="K57" i="203"/>
  <c r="G57" i="203"/>
  <c r="O56" i="203"/>
  <c r="M56" i="203"/>
  <c r="AA56" i="203" s="1"/>
  <c r="K56" i="203"/>
  <c r="G56" i="203"/>
  <c r="T55" i="203"/>
  <c r="S55" i="203"/>
  <c r="L55" i="203"/>
  <c r="J55" i="203"/>
  <c r="K55" i="203" s="1"/>
  <c r="I55" i="203"/>
  <c r="O41" i="203"/>
  <c r="M41" i="203"/>
  <c r="K41" i="203"/>
  <c r="G41" i="203"/>
  <c r="O40" i="203"/>
  <c r="M40" i="203"/>
  <c r="K40" i="203"/>
  <c r="G40" i="203"/>
  <c r="O39" i="203"/>
  <c r="M39" i="203"/>
  <c r="AA39" i="203" s="1"/>
  <c r="K39" i="203"/>
  <c r="G39" i="203"/>
  <c r="T38" i="203"/>
  <c r="S38" i="203"/>
  <c r="L38" i="203"/>
  <c r="J38" i="203"/>
  <c r="I38" i="203"/>
  <c r="O23" i="203"/>
  <c r="M23" i="203"/>
  <c r="K23" i="203"/>
  <c r="G23" i="203"/>
  <c r="O22" i="203"/>
  <c r="M22" i="203"/>
  <c r="N22" i="203" s="1"/>
  <c r="K22" i="203"/>
  <c r="G22" i="203"/>
  <c r="T21" i="203"/>
  <c r="S21" i="203"/>
  <c r="L21" i="203"/>
  <c r="J21" i="203"/>
  <c r="I21" i="203"/>
  <c r="O9" i="203"/>
  <c r="M9" i="203"/>
  <c r="AB9" i="203" s="1"/>
  <c r="K9" i="203"/>
  <c r="G9" i="203"/>
  <c r="O8" i="203"/>
  <c r="M8" i="203"/>
  <c r="AA8" i="203" s="1"/>
  <c r="K8" i="203"/>
  <c r="G8" i="203"/>
  <c r="O7" i="203"/>
  <c r="M7" i="203"/>
  <c r="AB7" i="203" s="1"/>
  <c r="K7" i="203"/>
  <c r="G7" i="203"/>
  <c r="O6" i="203"/>
  <c r="M6" i="203"/>
  <c r="AB6" i="203" s="1"/>
  <c r="K6" i="203"/>
  <c r="G6" i="203"/>
  <c r="O5" i="203"/>
  <c r="M5" i="203"/>
  <c r="AB5" i="203" s="1"/>
  <c r="K5" i="203"/>
  <c r="G5" i="203"/>
  <c r="H2" i="203"/>
  <c r="D1" i="203"/>
  <c r="X34" i="202"/>
  <c r="W34" i="202"/>
  <c r="V34" i="202"/>
  <c r="T34" i="202"/>
  <c r="P34" i="202"/>
  <c r="O34" i="202"/>
  <c r="N34" i="202"/>
  <c r="M34" i="202"/>
  <c r="K34" i="202"/>
  <c r="H34" i="202"/>
  <c r="G34" i="202"/>
  <c r="N16" i="202"/>
  <c r="M16" i="202"/>
  <c r="I16" i="202"/>
  <c r="H16" i="202"/>
  <c r="G16" i="202"/>
  <c r="F16" i="202"/>
  <c r="E16" i="202"/>
  <c r="F8" i="202"/>
  <c r="M7" i="202"/>
  <c r="K7" i="202"/>
  <c r="I7" i="202"/>
  <c r="G7" i="202"/>
  <c r="F7" i="202"/>
  <c r="E7" i="202"/>
  <c r="M6" i="202"/>
  <c r="K6" i="202"/>
  <c r="I6" i="202"/>
  <c r="G6" i="202"/>
  <c r="F6" i="202"/>
  <c r="E6" i="202"/>
  <c r="AD123" i="201"/>
  <c r="AC123" i="201"/>
  <c r="Z123" i="201"/>
  <c r="Y123" i="201"/>
  <c r="T123" i="201"/>
  <c r="S123" i="201"/>
  <c r="L123" i="201"/>
  <c r="J123" i="201"/>
  <c r="I123" i="201"/>
  <c r="O109" i="201"/>
  <c r="M109" i="201"/>
  <c r="AF109" i="201" s="1"/>
  <c r="K109" i="201"/>
  <c r="G109" i="201"/>
  <c r="O108" i="201"/>
  <c r="M108" i="201"/>
  <c r="AF108" i="201" s="1"/>
  <c r="K108" i="201"/>
  <c r="G108" i="201"/>
  <c r="O107" i="201"/>
  <c r="M107" i="201"/>
  <c r="AE107" i="201" s="1"/>
  <c r="K107" i="201"/>
  <c r="G107" i="201"/>
  <c r="AD106" i="201"/>
  <c r="AC106" i="201"/>
  <c r="Z106" i="201"/>
  <c r="Y106" i="201"/>
  <c r="T106" i="201"/>
  <c r="S106" i="201"/>
  <c r="L106" i="201"/>
  <c r="J106" i="201"/>
  <c r="I106" i="201"/>
  <c r="O93" i="201"/>
  <c r="M93" i="201"/>
  <c r="K93" i="201"/>
  <c r="G93" i="201"/>
  <c r="O92" i="201"/>
  <c r="M92" i="201"/>
  <c r="AF92" i="201" s="1"/>
  <c r="K92" i="201"/>
  <c r="G92" i="201"/>
  <c r="O91" i="201"/>
  <c r="M91" i="201"/>
  <c r="N91" i="201" s="1"/>
  <c r="K91" i="201"/>
  <c r="G91" i="201"/>
  <c r="O90" i="201"/>
  <c r="M90" i="201"/>
  <c r="AF90" i="201" s="1"/>
  <c r="K90" i="201"/>
  <c r="G90" i="201"/>
  <c r="AD89" i="201"/>
  <c r="AC89" i="201"/>
  <c r="Z89" i="201"/>
  <c r="Y89" i="201"/>
  <c r="T89" i="201"/>
  <c r="S89" i="201"/>
  <c r="L89" i="201"/>
  <c r="J89" i="201"/>
  <c r="I89" i="201"/>
  <c r="O74" i="201"/>
  <c r="M74" i="201"/>
  <c r="K74" i="201"/>
  <c r="G74" i="201"/>
  <c r="O73" i="201"/>
  <c r="M73" i="201"/>
  <c r="N73" i="201" s="1"/>
  <c r="K73" i="201"/>
  <c r="G73" i="201"/>
  <c r="AD72" i="201"/>
  <c r="AC72" i="201"/>
  <c r="Z72" i="201"/>
  <c r="Y72" i="201"/>
  <c r="T72" i="201"/>
  <c r="S72" i="201"/>
  <c r="L72" i="201"/>
  <c r="J72" i="201"/>
  <c r="I72" i="201"/>
  <c r="O64" i="201"/>
  <c r="M64" i="201"/>
  <c r="K64" i="201"/>
  <c r="G64" i="201"/>
  <c r="O63" i="201"/>
  <c r="M63" i="201"/>
  <c r="N63" i="201" s="1"/>
  <c r="K63" i="201"/>
  <c r="G63" i="201"/>
  <c r="O62" i="201"/>
  <c r="M62" i="201"/>
  <c r="AF62" i="201" s="1"/>
  <c r="K62" i="201"/>
  <c r="G62" i="201"/>
  <c r="O61" i="201"/>
  <c r="M61" i="201"/>
  <c r="AF61" i="201" s="1"/>
  <c r="K61" i="201"/>
  <c r="G61" i="201"/>
  <c r="O60" i="201"/>
  <c r="N60" i="201"/>
  <c r="M60" i="201"/>
  <c r="AE60" i="201" s="1"/>
  <c r="K60" i="201"/>
  <c r="G60" i="201"/>
  <c r="AE59" i="201"/>
  <c r="O59" i="201"/>
  <c r="M59" i="201"/>
  <c r="N59" i="201" s="1"/>
  <c r="K59" i="201"/>
  <c r="G59" i="201"/>
  <c r="O58" i="201"/>
  <c r="M58" i="201"/>
  <c r="AF58" i="201" s="1"/>
  <c r="K58" i="201"/>
  <c r="G58" i="201"/>
  <c r="O57" i="201"/>
  <c r="M57" i="201"/>
  <c r="AF57" i="201" s="1"/>
  <c r="K57" i="201"/>
  <c r="G57" i="201"/>
  <c r="O56" i="201"/>
  <c r="M56" i="201"/>
  <c r="AF56" i="201" s="1"/>
  <c r="K56" i="201"/>
  <c r="G56" i="201"/>
  <c r="AD55" i="201"/>
  <c r="AC55" i="201"/>
  <c r="Z55" i="201"/>
  <c r="Y55" i="201"/>
  <c r="T55" i="201"/>
  <c r="S55" i="201"/>
  <c r="L55" i="201"/>
  <c r="J55" i="201"/>
  <c r="I55" i="201"/>
  <c r="AF41" i="201"/>
  <c r="O41" i="201"/>
  <c r="M41" i="201"/>
  <c r="N41" i="201" s="1"/>
  <c r="K41" i="201"/>
  <c r="G41" i="201"/>
  <c r="O40" i="201"/>
  <c r="M40" i="201"/>
  <c r="AF40" i="201" s="1"/>
  <c r="K40" i="201"/>
  <c r="G40" i="201"/>
  <c r="O39" i="201"/>
  <c r="M39" i="201"/>
  <c r="AF39" i="201" s="1"/>
  <c r="K39" i="201"/>
  <c r="G39" i="201"/>
  <c r="AD38" i="201"/>
  <c r="AC38" i="201"/>
  <c r="Z38" i="201"/>
  <c r="Y38" i="201"/>
  <c r="T38" i="201"/>
  <c r="S38" i="201"/>
  <c r="L38" i="201"/>
  <c r="J38" i="201"/>
  <c r="I38" i="201"/>
  <c r="O25" i="201"/>
  <c r="M25" i="201"/>
  <c r="K25" i="201"/>
  <c r="G25" i="201"/>
  <c r="O24" i="201"/>
  <c r="M24" i="201"/>
  <c r="N24" i="201" s="1"/>
  <c r="K24" i="201"/>
  <c r="G24" i="201"/>
  <c r="O23" i="201"/>
  <c r="M23" i="201"/>
  <c r="AF23" i="201" s="1"/>
  <c r="K23" i="201"/>
  <c r="G23" i="201"/>
  <c r="O22" i="201"/>
  <c r="M22" i="201"/>
  <c r="AF22" i="201" s="1"/>
  <c r="K22" i="201"/>
  <c r="G22" i="201"/>
  <c r="AD21" i="201"/>
  <c r="AC21" i="201"/>
  <c r="Z21" i="201"/>
  <c r="Y21" i="201"/>
  <c r="T21" i="201"/>
  <c r="S21" i="201"/>
  <c r="L21" i="201"/>
  <c r="J21" i="201"/>
  <c r="I21" i="201"/>
  <c r="O8" i="201"/>
  <c r="M8" i="201"/>
  <c r="N8" i="201" s="1"/>
  <c r="K8" i="201"/>
  <c r="G8" i="201"/>
  <c r="O7" i="201"/>
  <c r="M7" i="201"/>
  <c r="K7" i="201"/>
  <c r="G7" i="201"/>
  <c r="O6" i="201"/>
  <c r="M6" i="201"/>
  <c r="N6" i="201" s="1"/>
  <c r="K6" i="201"/>
  <c r="G6" i="201"/>
  <c r="O5" i="201"/>
  <c r="M5" i="201"/>
  <c r="AF5" i="201" s="1"/>
  <c r="K5" i="201"/>
  <c r="G5" i="201"/>
  <c r="H2" i="201"/>
  <c r="D1" i="201"/>
  <c r="T191" i="200"/>
  <c r="S191" i="200"/>
  <c r="L191" i="200"/>
  <c r="J191" i="200"/>
  <c r="I191" i="200"/>
  <c r="O180" i="200"/>
  <c r="M180" i="200"/>
  <c r="N180" i="200" s="1"/>
  <c r="K180" i="200"/>
  <c r="G180" i="200"/>
  <c r="O179" i="200"/>
  <c r="M179" i="200"/>
  <c r="AB179" i="200" s="1"/>
  <c r="K179" i="200"/>
  <c r="G179" i="200"/>
  <c r="O178" i="200"/>
  <c r="M178" i="200"/>
  <c r="N178" i="200" s="1"/>
  <c r="K178" i="200"/>
  <c r="G178" i="200"/>
  <c r="O177" i="200"/>
  <c r="M177" i="200"/>
  <c r="AB177" i="200" s="1"/>
  <c r="K177" i="200"/>
  <c r="G177" i="200"/>
  <c r="O176" i="200"/>
  <c r="M176" i="200"/>
  <c r="N176" i="200" s="1"/>
  <c r="K176" i="200"/>
  <c r="G176" i="200"/>
  <c r="O175" i="200"/>
  <c r="M175" i="200"/>
  <c r="N175" i="200" s="1"/>
  <c r="K175" i="200"/>
  <c r="G175" i="200"/>
  <c r="T174" i="200"/>
  <c r="S174" i="200"/>
  <c r="L174" i="200"/>
  <c r="J174" i="200"/>
  <c r="I174" i="200"/>
  <c r="O161" i="200"/>
  <c r="M161" i="200"/>
  <c r="AB161" i="200" s="1"/>
  <c r="K161" i="200"/>
  <c r="G161" i="200"/>
  <c r="O160" i="200"/>
  <c r="M160" i="200"/>
  <c r="AA160" i="200" s="1"/>
  <c r="K160" i="200"/>
  <c r="G160" i="200"/>
  <c r="O159" i="200"/>
  <c r="M159" i="200"/>
  <c r="AB159" i="200" s="1"/>
  <c r="K159" i="200"/>
  <c r="G159" i="200"/>
  <c r="O158" i="200"/>
  <c r="M158" i="200"/>
  <c r="N158" i="200" s="1"/>
  <c r="K158" i="200"/>
  <c r="G158" i="200"/>
  <c r="T157" i="200"/>
  <c r="S157" i="200"/>
  <c r="L157" i="200"/>
  <c r="J157" i="200"/>
  <c r="I157" i="200"/>
  <c r="O143" i="200"/>
  <c r="M143" i="200"/>
  <c r="N143" i="200" s="1"/>
  <c r="K143" i="200"/>
  <c r="G143" i="200"/>
  <c r="O142" i="200"/>
  <c r="M142" i="200"/>
  <c r="AB142" i="200" s="1"/>
  <c r="K142" i="200"/>
  <c r="G142" i="200"/>
  <c r="O141" i="200"/>
  <c r="M141" i="200"/>
  <c r="AA141" i="200" s="1"/>
  <c r="K141" i="200"/>
  <c r="G141" i="200"/>
  <c r="T140" i="200"/>
  <c r="S140" i="200"/>
  <c r="L140" i="200"/>
  <c r="J140" i="200"/>
  <c r="I140" i="200"/>
  <c r="O127" i="200"/>
  <c r="M127" i="200"/>
  <c r="N127" i="200" s="1"/>
  <c r="K127" i="200"/>
  <c r="G127" i="200"/>
  <c r="O126" i="200"/>
  <c r="M126" i="200"/>
  <c r="AB126" i="200" s="1"/>
  <c r="K126" i="200"/>
  <c r="G126" i="200"/>
  <c r="O125" i="200"/>
  <c r="M125" i="200"/>
  <c r="N125" i="200" s="1"/>
  <c r="K125" i="200"/>
  <c r="G125" i="200"/>
  <c r="O124" i="200"/>
  <c r="M124" i="200"/>
  <c r="AA124" i="200" s="1"/>
  <c r="K124" i="200"/>
  <c r="G124" i="200"/>
  <c r="T123" i="200"/>
  <c r="S123" i="200"/>
  <c r="L123" i="200"/>
  <c r="O123" i="200" s="1"/>
  <c r="J123" i="200"/>
  <c r="K123" i="200" s="1"/>
  <c r="I123" i="200"/>
  <c r="O110" i="200"/>
  <c r="M110" i="200"/>
  <c r="AB110" i="200" s="1"/>
  <c r="K110" i="200"/>
  <c r="G110" i="200"/>
  <c r="O109" i="200"/>
  <c r="M109" i="200"/>
  <c r="AB109" i="200" s="1"/>
  <c r="K109" i="200"/>
  <c r="G109" i="200"/>
  <c r="O108" i="200"/>
  <c r="M108" i="200"/>
  <c r="AB108" i="200" s="1"/>
  <c r="K108" i="200"/>
  <c r="G108" i="200"/>
  <c r="O107" i="200"/>
  <c r="M107" i="200"/>
  <c r="K107" i="200"/>
  <c r="G107" i="200"/>
  <c r="T106" i="200"/>
  <c r="S106" i="200"/>
  <c r="L106" i="200"/>
  <c r="J106" i="200"/>
  <c r="I106" i="200"/>
  <c r="O93" i="200"/>
  <c r="M93" i="200"/>
  <c r="N93" i="200" s="1"/>
  <c r="K93" i="200"/>
  <c r="G93" i="200"/>
  <c r="O92" i="200"/>
  <c r="M92" i="200"/>
  <c r="AB92" i="200" s="1"/>
  <c r="K92" i="200"/>
  <c r="G92" i="200"/>
  <c r="O91" i="200"/>
  <c r="M91" i="200"/>
  <c r="N91" i="200" s="1"/>
  <c r="K91" i="200"/>
  <c r="G91" i="200"/>
  <c r="O90" i="200"/>
  <c r="M90" i="200"/>
  <c r="N90" i="200" s="1"/>
  <c r="Q90" i="200" s="1"/>
  <c r="K90" i="200"/>
  <c r="G90" i="200"/>
  <c r="T89" i="200"/>
  <c r="S89" i="200"/>
  <c r="L89" i="200"/>
  <c r="J89" i="200"/>
  <c r="I89" i="200"/>
  <c r="O75" i="200"/>
  <c r="M75" i="200"/>
  <c r="AB75" i="200" s="1"/>
  <c r="K75" i="200"/>
  <c r="G75" i="200"/>
  <c r="O74" i="200"/>
  <c r="M74" i="200"/>
  <c r="N74" i="200" s="1"/>
  <c r="K74" i="200"/>
  <c r="G74" i="200"/>
  <c r="O73" i="200"/>
  <c r="M73" i="200"/>
  <c r="N73" i="200" s="1"/>
  <c r="P73" i="200" s="1"/>
  <c r="K73" i="200"/>
  <c r="G73" i="200"/>
  <c r="T72" i="200"/>
  <c r="S72" i="200"/>
  <c r="L72" i="200"/>
  <c r="J72" i="200"/>
  <c r="I72" i="200"/>
  <c r="O58" i="200"/>
  <c r="M58" i="200"/>
  <c r="N58" i="200" s="1"/>
  <c r="K58" i="200"/>
  <c r="G58" i="200"/>
  <c r="O57" i="200"/>
  <c r="M57" i="200"/>
  <c r="AB57" i="200" s="1"/>
  <c r="K57" i="200"/>
  <c r="G57" i="200"/>
  <c r="O56" i="200"/>
  <c r="M56" i="200"/>
  <c r="K56" i="200"/>
  <c r="G56" i="200"/>
  <c r="T55" i="200"/>
  <c r="S55" i="200"/>
  <c r="L55" i="200"/>
  <c r="J55" i="200"/>
  <c r="I55" i="200"/>
  <c r="O41" i="200"/>
  <c r="N41" i="200"/>
  <c r="M41" i="200"/>
  <c r="AB41" i="200" s="1"/>
  <c r="K41" i="200"/>
  <c r="G41" i="200"/>
  <c r="O40" i="200"/>
  <c r="M40" i="200"/>
  <c r="N40" i="200" s="1"/>
  <c r="K40" i="200"/>
  <c r="G40" i="200"/>
  <c r="O39" i="200"/>
  <c r="M39" i="200"/>
  <c r="AB39" i="200" s="1"/>
  <c r="K39" i="200"/>
  <c r="G39" i="200"/>
  <c r="T38" i="200"/>
  <c r="S38" i="200"/>
  <c r="L38" i="200"/>
  <c r="J38" i="200"/>
  <c r="I38" i="200"/>
  <c r="O23" i="200"/>
  <c r="M23" i="200"/>
  <c r="AB23" i="200" s="1"/>
  <c r="K23" i="200"/>
  <c r="G23" i="200"/>
  <c r="O22" i="200"/>
  <c r="M22" i="200"/>
  <c r="K22" i="200"/>
  <c r="G22" i="200"/>
  <c r="T21" i="200"/>
  <c r="S21" i="200"/>
  <c r="L21" i="200"/>
  <c r="J21" i="200"/>
  <c r="I21" i="200"/>
  <c r="O9" i="200"/>
  <c r="M9" i="200"/>
  <c r="AB9" i="200" s="1"/>
  <c r="K9" i="200"/>
  <c r="G9" i="200"/>
  <c r="O8" i="200"/>
  <c r="M8" i="200"/>
  <c r="AB8" i="200" s="1"/>
  <c r="K8" i="200"/>
  <c r="G8" i="200"/>
  <c r="O7" i="200"/>
  <c r="M7" i="200"/>
  <c r="N7" i="200" s="1"/>
  <c r="K7" i="200"/>
  <c r="G7" i="200"/>
  <c r="O6" i="200"/>
  <c r="M6" i="200"/>
  <c r="AB6" i="200" s="1"/>
  <c r="K6" i="200"/>
  <c r="G6" i="200"/>
  <c r="O5" i="200"/>
  <c r="M5" i="200"/>
  <c r="AA5" i="200" s="1"/>
  <c r="K5" i="200"/>
  <c r="G5" i="200"/>
  <c r="H2" i="200"/>
  <c r="D1" i="200"/>
  <c r="X34" i="199"/>
  <c r="W34" i="199"/>
  <c r="V34" i="199"/>
  <c r="T34" i="199"/>
  <c r="P34" i="199"/>
  <c r="O34" i="199"/>
  <c r="N34" i="199"/>
  <c r="M34" i="199"/>
  <c r="K34" i="199"/>
  <c r="H34" i="199"/>
  <c r="G34" i="199"/>
  <c r="N16" i="199"/>
  <c r="M16" i="199"/>
  <c r="I16" i="199"/>
  <c r="H16" i="199"/>
  <c r="G16" i="199"/>
  <c r="F16" i="199"/>
  <c r="E16" i="199"/>
  <c r="F8" i="199"/>
  <c r="M7" i="199"/>
  <c r="K7" i="199"/>
  <c r="I7" i="199"/>
  <c r="G7" i="199"/>
  <c r="F7" i="199"/>
  <c r="E7" i="199"/>
  <c r="M6" i="199"/>
  <c r="K6" i="199"/>
  <c r="I6" i="199"/>
  <c r="G6" i="199"/>
  <c r="F6" i="199"/>
  <c r="E6" i="199"/>
  <c r="AD123" i="198"/>
  <c r="AC123" i="198"/>
  <c r="Z123" i="198"/>
  <c r="Y123" i="198"/>
  <c r="T123" i="198"/>
  <c r="S123" i="198"/>
  <c r="L123" i="198"/>
  <c r="J123" i="198"/>
  <c r="I123" i="198"/>
  <c r="O110" i="198"/>
  <c r="M110" i="198"/>
  <c r="AF110" i="198" s="1"/>
  <c r="K110" i="198"/>
  <c r="G110" i="198"/>
  <c r="O109" i="198"/>
  <c r="M109" i="198"/>
  <c r="AF109" i="198" s="1"/>
  <c r="K109" i="198"/>
  <c r="G109" i="198"/>
  <c r="O108" i="198"/>
  <c r="M108" i="198"/>
  <c r="N108" i="198" s="1"/>
  <c r="K108" i="198"/>
  <c r="G108" i="198"/>
  <c r="O107" i="198"/>
  <c r="M107" i="198"/>
  <c r="K107" i="198"/>
  <c r="G107" i="198"/>
  <c r="AD106" i="198"/>
  <c r="AC106" i="198"/>
  <c r="Z106" i="198"/>
  <c r="Y106" i="198"/>
  <c r="T106" i="198"/>
  <c r="S106" i="198"/>
  <c r="L106" i="198"/>
  <c r="J106" i="198"/>
  <c r="I106" i="198"/>
  <c r="O92" i="198"/>
  <c r="M92" i="198"/>
  <c r="AF92" i="198" s="1"/>
  <c r="K92" i="198"/>
  <c r="G92" i="198"/>
  <c r="O91" i="198"/>
  <c r="M91" i="198"/>
  <c r="AF91" i="198" s="1"/>
  <c r="K91" i="198"/>
  <c r="G91" i="198"/>
  <c r="O90" i="198"/>
  <c r="M90" i="198"/>
  <c r="AE90" i="198" s="1"/>
  <c r="K90" i="198"/>
  <c r="G90" i="198"/>
  <c r="AD89" i="198"/>
  <c r="AC89" i="198"/>
  <c r="Z89" i="198"/>
  <c r="Y89" i="198"/>
  <c r="T89" i="198"/>
  <c r="S89" i="198"/>
  <c r="L89" i="198"/>
  <c r="J89" i="198"/>
  <c r="I89" i="198"/>
  <c r="O74" i="198"/>
  <c r="M74" i="198"/>
  <c r="N74" i="198" s="1"/>
  <c r="K74" i="198"/>
  <c r="G74" i="198"/>
  <c r="O73" i="198"/>
  <c r="M73" i="198"/>
  <c r="N73" i="198" s="1"/>
  <c r="K73" i="198"/>
  <c r="G73" i="198"/>
  <c r="AD72" i="198"/>
  <c r="AC72" i="198"/>
  <c r="Z72" i="198"/>
  <c r="Y72" i="198"/>
  <c r="T72" i="198"/>
  <c r="S72" i="198"/>
  <c r="L72" i="198"/>
  <c r="O72" i="198" s="1"/>
  <c r="J72" i="198"/>
  <c r="I72" i="198"/>
  <c r="O62" i="198"/>
  <c r="M62" i="198"/>
  <c r="AE62" i="198" s="1"/>
  <c r="K62" i="198"/>
  <c r="G62" i="198"/>
  <c r="O61" i="198"/>
  <c r="M61" i="198"/>
  <c r="N61" i="198" s="1"/>
  <c r="K61" i="198"/>
  <c r="G61" i="198"/>
  <c r="O60" i="198"/>
  <c r="M60" i="198"/>
  <c r="AF60" i="198" s="1"/>
  <c r="K60" i="198"/>
  <c r="G60" i="198"/>
  <c r="O59" i="198"/>
  <c r="M59" i="198"/>
  <c r="AF59" i="198" s="1"/>
  <c r="K59" i="198"/>
  <c r="G59" i="198"/>
  <c r="O58" i="198"/>
  <c r="M58" i="198"/>
  <c r="AE58" i="198" s="1"/>
  <c r="K58" i="198"/>
  <c r="G58" i="198"/>
  <c r="O57" i="198"/>
  <c r="M57" i="198"/>
  <c r="K57" i="198"/>
  <c r="G57" i="198"/>
  <c r="O56" i="198"/>
  <c r="M56" i="198"/>
  <c r="N56" i="198" s="1"/>
  <c r="K56" i="198"/>
  <c r="G56" i="198"/>
  <c r="AD55" i="198"/>
  <c r="AC55" i="198"/>
  <c r="Z55" i="198"/>
  <c r="Y55" i="198"/>
  <c r="T55" i="198"/>
  <c r="S55" i="198"/>
  <c r="L55" i="198"/>
  <c r="J55" i="198"/>
  <c r="I55" i="198"/>
  <c r="AF43" i="198"/>
  <c r="O43" i="198"/>
  <c r="M43" i="198"/>
  <c r="K43" i="198"/>
  <c r="G43" i="198"/>
  <c r="O42" i="198"/>
  <c r="M42" i="198"/>
  <c r="AF42" i="198" s="1"/>
  <c r="K42" i="198"/>
  <c r="G42" i="198"/>
  <c r="O41" i="198"/>
  <c r="M41" i="198"/>
  <c r="AF41" i="198" s="1"/>
  <c r="K41" i="198"/>
  <c r="G41" i="198"/>
  <c r="O40" i="198"/>
  <c r="M40" i="198"/>
  <c r="AF40" i="198" s="1"/>
  <c r="K40" i="198"/>
  <c r="G40" i="198"/>
  <c r="O39" i="198"/>
  <c r="M39" i="198"/>
  <c r="N39" i="198" s="1"/>
  <c r="K39" i="198"/>
  <c r="G39" i="198"/>
  <c r="AD38" i="198"/>
  <c r="AC38" i="198"/>
  <c r="Z38" i="198"/>
  <c r="Y38" i="198"/>
  <c r="T38" i="198"/>
  <c r="S38" i="198"/>
  <c r="L38" i="198"/>
  <c r="J38" i="198"/>
  <c r="I38" i="198"/>
  <c r="O25" i="198"/>
  <c r="M25" i="198"/>
  <c r="AF25" i="198" s="1"/>
  <c r="K25" i="198"/>
  <c r="G25" i="198"/>
  <c r="O24" i="198"/>
  <c r="M24" i="198"/>
  <c r="N24" i="198" s="1"/>
  <c r="K24" i="198"/>
  <c r="G24" i="198"/>
  <c r="O23" i="198"/>
  <c r="M23" i="198"/>
  <c r="N23" i="198" s="1"/>
  <c r="K23" i="198"/>
  <c r="G23" i="198"/>
  <c r="O22" i="198"/>
  <c r="N22" i="198"/>
  <c r="M22" i="198"/>
  <c r="K22" i="198"/>
  <c r="G22" i="198"/>
  <c r="AD21" i="198"/>
  <c r="AC21" i="198"/>
  <c r="Z21" i="198"/>
  <c r="Y21" i="198"/>
  <c r="T21" i="198"/>
  <c r="S21" i="198"/>
  <c r="L21" i="198"/>
  <c r="J21" i="198"/>
  <c r="I21" i="198"/>
  <c r="AF8" i="198"/>
  <c r="O8" i="198"/>
  <c r="N8" i="198"/>
  <c r="P8" i="198" s="1"/>
  <c r="M8" i="198"/>
  <c r="AE8" i="198" s="1"/>
  <c r="K8" i="198"/>
  <c r="G8" i="198"/>
  <c r="O7" i="198"/>
  <c r="M7" i="198"/>
  <c r="AF7" i="198" s="1"/>
  <c r="K7" i="198"/>
  <c r="G7" i="198"/>
  <c r="O6" i="198"/>
  <c r="M6" i="198"/>
  <c r="K6" i="198"/>
  <c r="G6" i="198"/>
  <c r="O5" i="198"/>
  <c r="M5" i="198"/>
  <c r="AF5" i="198" s="1"/>
  <c r="K5" i="198"/>
  <c r="G5" i="198"/>
  <c r="H2" i="198"/>
  <c r="D1" i="198"/>
  <c r="T191" i="197"/>
  <c r="S191" i="197"/>
  <c r="L191" i="197"/>
  <c r="J191" i="197"/>
  <c r="I191" i="197"/>
  <c r="AA180" i="197"/>
  <c r="O180" i="197"/>
  <c r="M180" i="197"/>
  <c r="N180" i="197" s="1"/>
  <c r="K180" i="197"/>
  <c r="G180" i="197"/>
  <c r="O179" i="197"/>
  <c r="M179" i="197"/>
  <c r="AB179" i="197" s="1"/>
  <c r="K179" i="197"/>
  <c r="G179" i="197"/>
  <c r="O178" i="197"/>
  <c r="M178" i="197"/>
  <c r="AB178" i="197" s="1"/>
  <c r="K178" i="197"/>
  <c r="G178" i="197"/>
  <c r="O177" i="197"/>
  <c r="M177" i="197"/>
  <c r="AB177" i="197" s="1"/>
  <c r="K177" i="197"/>
  <c r="G177" i="197"/>
  <c r="O176" i="197"/>
  <c r="M176" i="197"/>
  <c r="N176" i="197" s="1"/>
  <c r="K176" i="197"/>
  <c r="G176" i="197"/>
  <c r="O175" i="197"/>
  <c r="M175" i="197"/>
  <c r="K175" i="197"/>
  <c r="G175" i="197"/>
  <c r="T174" i="197"/>
  <c r="S174" i="197"/>
  <c r="L174" i="197"/>
  <c r="J174" i="197"/>
  <c r="I174" i="197"/>
  <c r="AA161" i="197"/>
  <c r="O161" i="197"/>
  <c r="M161" i="197"/>
  <c r="AB161" i="197" s="1"/>
  <c r="K161" i="197"/>
  <c r="G161" i="197"/>
  <c r="O160" i="197"/>
  <c r="M160" i="197"/>
  <c r="AA160" i="197" s="1"/>
  <c r="K160" i="197"/>
  <c r="G160" i="197"/>
  <c r="O159" i="197"/>
  <c r="M159" i="197"/>
  <c r="AB159" i="197" s="1"/>
  <c r="K159" i="197"/>
  <c r="G159" i="197"/>
  <c r="O158" i="197"/>
  <c r="M158" i="197"/>
  <c r="AA158" i="197" s="1"/>
  <c r="K158" i="197"/>
  <c r="G158" i="197"/>
  <c r="T157" i="197"/>
  <c r="S157" i="197"/>
  <c r="L157" i="197"/>
  <c r="J157" i="197"/>
  <c r="I157" i="197"/>
  <c r="O143" i="197"/>
  <c r="M143" i="197"/>
  <c r="N143" i="197" s="1"/>
  <c r="K143" i="197"/>
  <c r="G143" i="197"/>
  <c r="O142" i="197"/>
  <c r="M142" i="197"/>
  <c r="AB142" i="197" s="1"/>
  <c r="K142" i="197"/>
  <c r="G142" i="197"/>
  <c r="O141" i="197"/>
  <c r="M141" i="197"/>
  <c r="K141" i="197"/>
  <c r="G141" i="197"/>
  <c r="T140" i="197"/>
  <c r="S140" i="197"/>
  <c r="L140" i="197"/>
  <c r="J140" i="197"/>
  <c r="I140" i="197"/>
  <c r="O127" i="197"/>
  <c r="M127" i="197"/>
  <c r="AB127" i="197" s="1"/>
  <c r="K127" i="197"/>
  <c r="G127" i="197"/>
  <c r="O126" i="197"/>
  <c r="M126" i="197"/>
  <c r="AB126" i="197" s="1"/>
  <c r="K126" i="197"/>
  <c r="G126" i="197"/>
  <c r="O125" i="197"/>
  <c r="M125" i="197"/>
  <c r="N125" i="197" s="1"/>
  <c r="K125" i="197"/>
  <c r="G125" i="197"/>
  <c r="O124" i="197"/>
  <c r="M124" i="197"/>
  <c r="AA124" i="197" s="1"/>
  <c r="K124" i="197"/>
  <c r="G124" i="197"/>
  <c r="T123" i="197"/>
  <c r="S123" i="197"/>
  <c r="L123" i="197"/>
  <c r="J123" i="197"/>
  <c r="I123" i="197"/>
  <c r="O110" i="197"/>
  <c r="M110" i="197"/>
  <c r="AB110" i="197" s="1"/>
  <c r="K110" i="197"/>
  <c r="G110" i="197"/>
  <c r="O109" i="197"/>
  <c r="M109" i="197"/>
  <c r="AA109" i="197" s="1"/>
  <c r="K109" i="197"/>
  <c r="G109" i="197"/>
  <c r="O108" i="197"/>
  <c r="M108" i="197"/>
  <c r="AB108" i="197" s="1"/>
  <c r="K108" i="197"/>
  <c r="G108" i="197"/>
  <c r="O107" i="197"/>
  <c r="M107" i="197"/>
  <c r="K107" i="197"/>
  <c r="G107" i="197"/>
  <c r="T106" i="197"/>
  <c r="S106" i="197"/>
  <c r="L106" i="197"/>
  <c r="J106" i="197"/>
  <c r="I106" i="197"/>
  <c r="O93" i="197"/>
  <c r="M93" i="197"/>
  <c r="N93" i="197" s="1"/>
  <c r="K93" i="197"/>
  <c r="G93" i="197"/>
  <c r="O92" i="197"/>
  <c r="M92" i="197"/>
  <c r="AB92" i="197" s="1"/>
  <c r="K92" i="197"/>
  <c r="G92" i="197"/>
  <c r="O91" i="197"/>
  <c r="M91" i="197"/>
  <c r="AB91" i="197" s="1"/>
  <c r="K91" i="197"/>
  <c r="G91" i="197"/>
  <c r="O90" i="197"/>
  <c r="M90" i="197"/>
  <c r="AA90" i="197" s="1"/>
  <c r="K90" i="197"/>
  <c r="G90" i="197"/>
  <c r="T89" i="197"/>
  <c r="S89" i="197"/>
  <c r="L89" i="197"/>
  <c r="J89" i="197"/>
  <c r="I89" i="197"/>
  <c r="O75" i="197"/>
  <c r="M75" i="197"/>
  <c r="AB75" i="197" s="1"/>
  <c r="K75" i="197"/>
  <c r="G75" i="197"/>
  <c r="O74" i="197"/>
  <c r="M74" i="197"/>
  <c r="K74" i="197"/>
  <c r="G74" i="197"/>
  <c r="O73" i="197"/>
  <c r="M73" i="197"/>
  <c r="AB73" i="197" s="1"/>
  <c r="K73" i="197"/>
  <c r="G73" i="197"/>
  <c r="T72" i="197"/>
  <c r="S72" i="197"/>
  <c r="L72" i="197"/>
  <c r="J72" i="197"/>
  <c r="I72" i="197"/>
  <c r="O58" i="197"/>
  <c r="M58" i="197"/>
  <c r="AB58" i="197" s="1"/>
  <c r="K58" i="197"/>
  <c r="G58" i="197"/>
  <c r="O57" i="197"/>
  <c r="M57" i="197"/>
  <c r="AA57" i="197" s="1"/>
  <c r="K57" i="197"/>
  <c r="G57" i="197"/>
  <c r="O56" i="197"/>
  <c r="M56" i="197"/>
  <c r="AA56" i="197" s="1"/>
  <c r="K56" i="197"/>
  <c r="G56" i="197"/>
  <c r="T55" i="197"/>
  <c r="S55" i="197"/>
  <c r="L55" i="197"/>
  <c r="J55" i="197"/>
  <c r="I55" i="197"/>
  <c r="O41" i="197"/>
  <c r="M41" i="197"/>
  <c r="AB41" i="197" s="1"/>
  <c r="K41" i="197"/>
  <c r="G41" i="197"/>
  <c r="O40" i="197"/>
  <c r="M40" i="197"/>
  <c r="N40" i="197" s="1"/>
  <c r="K40" i="197"/>
  <c r="G40" i="197"/>
  <c r="O39" i="197"/>
  <c r="M39" i="197"/>
  <c r="AB39" i="197" s="1"/>
  <c r="K39" i="197"/>
  <c r="G39" i="197"/>
  <c r="T38" i="197"/>
  <c r="S38" i="197"/>
  <c r="L38" i="197"/>
  <c r="J38" i="197"/>
  <c r="I38" i="197"/>
  <c r="O23" i="197"/>
  <c r="M23" i="197"/>
  <c r="AB23" i="197" s="1"/>
  <c r="K23" i="197"/>
  <c r="G23" i="197"/>
  <c r="O22" i="197"/>
  <c r="M22" i="197"/>
  <c r="N22" i="197" s="1"/>
  <c r="K22" i="197"/>
  <c r="G22" i="197"/>
  <c r="T21" i="197"/>
  <c r="S21" i="197"/>
  <c r="L21" i="197"/>
  <c r="J21" i="197"/>
  <c r="I21" i="197"/>
  <c r="O9" i="197"/>
  <c r="M9" i="197"/>
  <c r="AB9" i="197" s="1"/>
  <c r="K9" i="197"/>
  <c r="G9" i="197"/>
  <c r="O8" i="197"/>
  <c r="M8" i="197"/>
  <c r="AB8" i="197" s="1"/>
  <c r="K8" i="197"/>
  <c r="G8" i="197"/>
  <c r="O7" i="197"/>
  <c r="M7" i="197"/>
  <c r="N7" i="197" s="1"/>
  <c r="K7" i="197"/>
  <c r="G7" i="197"/>
  <c r="O6" i="197"/>
  <c r="M6" i="197"/>
  <c r="AB6" i="197" s="1"/>
  <c r="K6" i="197"/>
  <c r="G6" i="197"/>
  <c r="O5" i="197"/>
  <c r="M5" i="197"/>
  <c r="AA5" i="197" s="1"/>
  <c r="K5" i="197"/>
  <c r="G5" i="197"/>
  <c r="H2" i="197"/>
  <c r="D1" i="197"/>
  <c r="F3" i="196" s="1"/>
  <c r="X34" i="196"/>
  <c r="W34" i="196"/>
  <c r="V34" i="196"/>
  <c r="T34" i="196"/>
  <c r="P34" i="196"/>
  <c r="O34" i="196"/>
  <c r="N34" i="196"/>
  <c r="M34" i="196"/>
  <c r="K34" i="196"/>
  <c r="H34" i="196"/>
  <c r="G34" i="196"/>
  <c r="O16" i="196"/>
  <c r="N16" i="196"/>
  <c r="I16" i="196"/>
  <c r="H16" i="196"/>
  <c r="G16" i="196"/>
  <c r="F16" i="196"/>
  <c r="E16" i="196"/>
  <c r="F8" i="196"/>
  <c r="M7" i="196"/>
  <c r="K7" i="196"/>
  <c r="I7" i="196"/>
  <c r="G7" i="196"/>
  <c r="F7" i="196"/>
  <c r="E7" i="196"/>
  <c r="M6" i="196"/>
  <c r="K6" i="196"/>
  <c r="I6" i="196"/>
  <c r="G6" i="196"/>
  <c r="F6" i="196"/>
  <c r="E6" i="196"/>
  <c r="Q39" i="225" l="1"/>
  <c r="P39" i="225"/>
  <c r="AB9" i="218"/>
  <c r="AA9" i="218"/>
  <c r="G8" i="226"/>
  <c r="AB91" i="233"/>
  <c r="N91" i="233"/>
  <c r="AF91" i="249"/>
  <c r="AE91" i="249"/>
  <c r="AB125" i="251"/>
  <c r="AA125" i="251"/>
  <c r="N125" i="251"/>
  <c r="Q125" i="251" s="1"/>
  <c r="AB6" i="257"/>
  <c r="AA6" i="257"/>
  <c r="N6" i="257"/>
  <c r="Q6" i="257" s="1"/>
  <c r="AE27" i="258"/>
  <c r="AF27" i="258"/>
  <c r="P5" i="269"/>
  <c r="Q5" i="269"/>
  <c r="P124" i="269"/>
  <c r="Q124" i="269"/>
  <c r="M89" i="270"/>
  <c r="P40" i="273"/>
  <c r="Q40" i="273"/>
  <c r="F1" i="275"/>
  <c r="I3" i="274" s="1"/>
  <c r="O55" i="275"/>
  <c r="H1" i="275"/>
  <c r="AB108" i="275"/>
  <c r="AA108" i="275"/>
  <c r="N108" i="275"/>
  <c r="P108" i="275" s="1"/>
  <c r="AA124" i="218"/>
  <c r="N124" i="218"/>
  <c r="Y2" i="243"/>
  <c r="O6" i="241" s="1"/>
  <c r="AB41" i="251"/>
  <c r="AA41" i="251"/>
  <c r="N41" i="251"/>
  <c r="AE59" i="264"/>
  <c r="AF59" i="264"/>
  <c r="N75" i="266"/>
  <c r="AA75" i="266"/>
  <c r="AE39" i="267"/>
  <c r="AF39" i="267"/>
  <c r="H1" i="273"/>
  <c r="G8" i="274"/>
  <c r="AB92" i="275"/>
  <c r="AA92" i="275"/>
  <c r="O157" i="209"/>
  <c r="N161" i="209"/>
  <c r="K21" i="212"/>
  <c r="N179" i="215"/>
  <c r="Q179" i="215" s="1"/>
  <c r="N62" i="219"/>
  <c r="AF62" i="219"/>
  <c r="K55" i="221"/>
  <c r="K72" i="221"/>
  <c r="N60" i="222"/>
  <c r="O89" i="222"/>
  <c r="M106" i="228"/>
  <c r="N106" i="228" s="1"/>
  <c r="Q124" i="233"/>
  <c r="N40" i="234"/>
  <c r="K106" i="234"/>
  <c r="N110" i="236"/>
  <c r="AA110" i="236"/>
  <c r="Z2" i="237"/>
  <c r="P6" i="235" s="1"/>
  <c r="N93" i="239"/>
  <c r="Q93" i="239" s="1"/>
  <c r="N125" i="239"/>
  <c r="Q125" i="239" s="1"/>
  <c r="Z2" i="243"/>
  <c r="P6" i="241" s="1"/>
  <c r="AB109" i="251"/>
  <c r="AA109" i="251"/>
  <c r="N109" i="251"/>
  <c r="K38" i="254"/>
  <c r="AB58" i="257"/>
  <c r="AA58" i="257"/>
  <c r="Q75" i="260"/>
  <c r="Q75" i="263"/>
  <c r="AB141" i="263"/>
  <c r="M157" i="263"/>
  <c r="AB157" i="263" s="1"/>
  <c r="AC141" i="263" s="1"/>
  <c r="AB180" i="263"/>
  <c r="N180" i="263"/>
  <c r="N39" i="264"/>
  <c r="AF39" i="264"/>
  <c r="AE39" i="264"/>
  <c r="N39" i="267"/>
  <c r="Q39" i="267" s="1"/>
  <c r="N92" i="275"/>
  <c r="AF7" i="276"/>
  <c r="AE7" i="276"/>
  <c r="O174" i="200"/>
  <c r="AE41" i="201"/>
  <c r="AF62" i="210"/>
  <c r="AA74" i="212"/>
  <c r="I8" i="214"/>
  <c r="AE6" i="216"/>
  <c r="AB124" i="218"/>
  <c r="Q110" i="219"/>
  <c r="AB160" i="221"/>
  <c r="N25" i="222"/>
  <c r="Q25" i="222" s="1"/>
  <c r="N74" i="224"/>
  <c r="P74" i="224" s="1"/>
  <c r="K21" i="227"/>
  <c r="Q39" i="227"/>
  <c r="AA93" i="227"/>
  <c r="N125" i="227"/>
  <c r="Q125" i="227" s="1"/>
  <c r="N90" i="228"/>
  <c r="Q90" i="228" s="1"/>
  <c r="O123" i="228"/>
  <c r="K72" i="230"/>
  <c r="Q127" i="233"/>
  <c r="K21" i="236"/>
  <c r="AA109" i="239"/>
  <c r="N177" i="239"/>
  <c r="Q177" i="239" s="1"/>
  <c r="H1" i="245"/>
  <c r="AE27" i="246"/>
  <c r="AF27" i="246"/>
  <c r="AB7" i="251"/>
  <c r="AA7" i="251"/>
  <c r="N7" i="251"/>
  <c r="Q7" i="251" s="1"/>
  <c r="Q109" i="261"/>
  <c r="Q125" i="263"/>
  <c r="Q23" i="267"/>
  <c r="M89" i="269"/>
  <c r="AA89" i="269" s="1"/>
  <c r="H1" i="270"/>
  <c r="AF110" i="270"/>
  <c r="AE110" i="270"/>
  <c r="AB40" i="272"/>
  <c r="AA40" i="272"/>
  <c r="N40" i="272"/>
  <c r="Q40" i="272" s="1"/>
  <c r="Q6" i="278"/>
  <c r="P6" i="278"/>
  <c r="AA107" i="278"/>
  <c r="AB107" i="278"/>
  <c r="AB127" i="278"/>
  <c r="N127" i="278"/>
  <c r="AE58" i="279"/>
  <c r="N58" i="279"/>
  <c r="Q58" i="279" s="1"/>
  <c r="N141" i="230"/>
  <c r="AA141" i="230"/>
  <c r="AB8" i="245"/>
  <c r="AA8" i="245"/>
  <c r="AB126" i="260"/>
  <c r="AA126" i="260"/>
  <c r="N126" i="260"/>
  <c r="AB93" i="269"/>
  <c r="N93" i="269"/>
  <c r="P93" i="269" s="1"/>
  <c r="AB109" i="269"/>
  <c r="AA109" i="269"/>
  <c r="AB125" i="269"/>
  <c r="AA125" i="269"/>
  <c r="AA158" i="269"/>
  <c r="AB158" i="269"/>
  <c r="M174" i="269"/>
  <c r="N174" i="269" s="1"/>
  <c r="N158" i="269"/>
  <c r="P90" i="270"/>
  <c r="Q90" i="270"/>
  <c r="AB177" i="272"/>
  <c r="N177" i="272"/>
  <c r="Q177" i="272" s="1"/>
  <c r="AA177" i="272"/>
  <c r="AB160" i="278"/>
  <c r="AA160" i="278"/>
  <c r="N160" i="278"/>
  <c r="N6" i="203"/>
  <c r="Q6" i="203" s="1"/>
  <c r="K38" i="210"/>
  <c r="N107" i="210"/>
  <c r="Q107" i="210" s="1"/>
  <c r="N109" i="212"/>
  <c r="N159" i="212"/>
  <c r="N108" i="224"/>
  <c r="Q108" i="224" s="1"/>
  <c r="K174" i="224"/>
  <c r="K38" i="225"/>
  <c r="N56" i="225"/>
  <c r="N90" i="227"/>
  <c r="Q90" i="227" s="1"/>
  <c r="K106" i="227"/>
  <c r="N175" i="227"/>
  <c r="N24" i="228"/>
  <c r="AE24" i="228"/>
  <c r="N109" i="230"/>
  <c r="Q109" i="230" s="1"/>
  <c r="Q23" i="234"/>
  <c r="AB73" i="236"/>
  <c r="AA73" i="236"/>
  <c r="AF6" i="237"/>
  <c r="AE6" i="237"/>
  <c r="N56" i="239"/>
  <c r="Q56" i="242"/>
  <c r="K123" i="242"/>
  <c r="P179" i="242"/>
  <c r="N8" i="245"/>
  <c r="O89" i="248"/>
  <c r="AB109" i="248"/>
  <c r="N7" i="257"/>
  <c r="P7" i="257" s="1"/>
  <c r="N141" i="257"/>
  <c r="N7" i="263"/>
  <c r="N109" i="269"/>
  <c r="P109" i="269" s="1"/>
  <c r="N125" i="269"/>
  <c r="P125" i="269" s="1"/>
  <c r="O38" i="270"/>
  <c r="M72" i="270"/>
  <c r="N60" i="270"/>
  <c r="O123" i="272"/>
  <c r="Q161" i="275"/>
  <c r="M38" i="276"/>
  <c r="AE38" i="276" s="1"/>
  <c r="AF22" i="276"/>
  <c r="K72" i="276"/>
  <c r="AA127" i="278"/>
  <c r="AF58" i="279"/>
  <c r="O106" i="227"/>
  <c r="AE39" i="228"/>
  <c r="N23" i="233"/>
  <c r="AA39" i="236"/>
  <c r="Q73" i="236"/>
  <c r="AB178" i="236"/>
  <c r="AA178" i="236"/>
  <c r="P90" i="239"/>
  <c r="P142" i="239"/>
  <c r="O123" i="242"/>
  <c r="AB6" i="248"/>
  <c r="N6" i="248"/>
  <c r="N41" i="248"/>
  <c r="AB41" i="248"/>
  <c r="AF6" i="249"/>
  <c r="AE6" i="249"/>
  <c r="AB110" i="251"/>
  <c r="N110" i="251"/>
  <c r="Q110" i="251" s="1"/>
  <c r="N41" i="258"/>
  <c r="AF41" i="258"/>
  <c r="AE41" i="258"/>
  <c r="M8" i="262"/>
  <c r="AB159" i="263"/>
  <c r="Q73" i="269"/>
  <c r="M106" i="269"/>
  <c r="N90" i="269"/>
  <c r="Q90" i="269" s="1"/>
  <c r="AA93" i="269"/>
  <c r="N75" i="273"/>
  <c r="AE75" i="273"/>
  <c r="Q177" i="275"/>
  <c r="P22" i="276"/>
  <c r="Q22" i="276"/>
  <c r="P143" i="278"/>
  <c r="AA7" i="224"/>
  <c r="O174" i="224"/>
  <c r="N179" i="200"/>
  <c r="K106" i="206"/>
  <c r="AF8" i="207"/>
  <c r="K55" i="210"/>
  <c r="AB58" i="212"/>
  <c r="AA58" i="212"/>
  <c r="AA109" i="212"/>
  <c r="N142" i="212"/>
  <c r="AA142" i="212"/>
  <c r="AF23" i="213"/>
  <c r="AF27" i="213"/>
  <c r="AF40" i="213"/>
  <c r="P159" i="215"/>
  <c r="N6" i="218"/>
  <c r="Q6" i="218" s="1"/>
  <c r="AA57" i="218"/>
  <c r="N125" i="218"/>
  <c r="P125" i="218" s="1"/>
  <c r="N58" i="224"/>
  <c r="Q58" i="224" s="1"/>
  <c r="AA108" i="224"/>
  <c r="AA178" i="224"/>
  <c r="AD2" i="225"/>
  <c r="R6" i="223" s="1"/>
  <c r="AE56" i="225"/>
  <c r="AA6" i="227"/>
  <c r="AA110" i="227"/>
  <c r="AA175" i="227"/>
  <c r="AF24" i="228"/>
  <c r="AF39" i="228"/>
  <c r="AB141" i="230"/>
  <c r="AA92" i="233"/>
  <c r="AE23" i="234"/>
  <c r="K38" i="234"/>
  <c r="N41" i="234"/>
  <c r="AB39" i="236"/>
  <c r="N56" i="236"/>
  <c r="Q56" i="236" s="1"/>
  <c r="K106" i="237"/>
  <c r="AB178" i="239"/>
  <c r="AA178" i="239"/>
  <c r="N178" i="239"/>
  <c r="Q178" i="239" s="1"/>
  <c r="AF91" i="246"/>
  <c r="AE91" i="246"/>
  <c r="AB125" i="257"/>
  <c r="AA125" i="257"/>
  <c r="AA7" i="263"/>
  <c r="AF92" i="273"/>
  <c r="AE92" i="273"/>
  <c r="Q39" i="279"/>
  <c r="AE23" i="213"/>
  <c r="AE27" i="213"/>
  <c r="AE40" i="213"/>
  <c r="AF56" i="213"/>
  <c r="AA40" i="215"/>
  <c r="N9" i="200"/>
  <c r="Q9" i="200" s="1"/>
  <c r="AA58" i="203"/>
  <c r="AA142" i="203"/>
  <c r="N39" i="204"/>
  <c r="AA124" i="209"/>
  <c r="O55" i="210"/>
  <c r="AE63" i="210"/>
  <c r="P22" i="212"/>
  <c r="N58" i="212"/>
  <c r="P58" i="212" s="1"/>
  <c r="P40" i="218"/>
  <c r="N41" i="224"/>
  <c r="P41" i="224" s="1"/>
  <c r="AE5" i="225"/>
  <c r="AA57" i="227"/>
  <c r="AB110" i="227"/>
  <c r="O191" i="227"/>
  <c r="H1" i="228"/>
  <c r="AE27" i="231"/>
  <c r="N40" i="231"/>
  <c r="Q40" i="231" s="1"/>
  <c r="N93" i="231"/>
  <c r="Q93" i="231" s="1"/>
  <c r="Q125" i="233"/>
  <c r="AF23" i="234"/>
  <c r="O38" i="234"/>
  <c r="Q90" i="239"/>
  <c r="N107" i="242"/>
  <c r="Q107" i="242" s="1"/>
  <c r="O157" i="242"/>
  <c r="N175" i="242"/>
  <c r="N91" i="246"/>
  <c r="Q91" i="246" s="1"/>
  <c r="K174" i="248"/>
  <c r="AA110" i="251"/>
  <c r="N24" i="261"/>
  <c r="Q24" i="261" s="1"/>
  <c r="K72" i="263"/>
  <c r="N126" i="263"/>
  <c r="Q126" i="263" s="1"/>
  <c r="N21" i="267"/>
  <c r="Q57" i="269"/>
  <c r="K106" i="269"/>
  <c r="M191" i="269"/>
  <c r="AA191" i="269" s="1"/>
  <c r="AE60" i="270"/>
  <c r="P178" i="272"/>
  <c r="Q178" i="272"/>
  <c r="Q126" i="275"/>
  <c r="P141" i="275"/>
  <c r="P177" i="275"/>
  <c r="F1" i="276"/>
  <c r="F2" i="276" s="1"/>
  <c r="AA108" i="278"/>
  <c r="AB108" i="278"/>
  <c r="AE39" i="279"/>
  <c r="AF39" i="279"/>
  <c r="N75" i="279"/>
  <c r="Q75" i="279" s="1"/>
  <c r="AB92" i="215"/>
  <c r="AA92" i="215"/>
  <c r="AA73" i="200"/>
  <c r="Q22" i="197"/>
  <c r="AE59" i="198"/>
  <c r="AA9" i="200"/>
  <c r="AB73" i="200"/>
  <c r="AB73" i="206"/>
  <c r="AF24" i="207"/>
  <c r="N126" i="215"/>
  <c r="K21" i="221"/>
  <c r="N56" i="221"/>
  <c r="N73" i="221"/>
  <c r="AE57" i="222"/>
  <c r="AF109" i="225"/>
  <c r="AE109" i="225"/>
  <c r="M55" i="230"/>
  <c r="N39" i="230"/>
  <c r="Q39" i="230" s="1"/>
  <c r="M72" i="230"/>
  <c r="N158" i="230"/>
  <c r="Q158" i="230" s="1"/>
  <c r="AF27" i="231"/>
  <c r="N73" i="231"/>
  <c r="AA23" i="233"/>
  <c r="K55" i="233"/>
  <c r="K72" i="233"/>
  <c r="AA176" i="233"/>
  <c r="AB22" i="236"/>
  <c r="AA22" i="236"/>
  <c r="N127" i="236"/>
  <c r="P127" i="236" s="1"/>
  <c r="Q57" i="239"/>
  <c r="AA110" i="239"/>
  <c r="AA126" i="239"/>
  <c r="AA179" i="242"/>
  <c r="AF26" i="243"/>
  <c r="AF39" i="243"/>
  <c r="N39" i="243"/>
  <c r="Q39" i="243" s="1"/>
  <c r="AB91" i="245"/>
  <c r="AA91" i="245"/>
  <c r="N91" i="245"/>
  <c r="P91" i="245" s="1"/>
  <c r="O106" i="248"/>
  <c r="AB126" i="248"/>
  <c r="Z2" i="255"/>
  <c r="P6" i="253" s="1"/>
  <c r="AB8" i="257"/>
  <c r="AA8" i="257"/>
  <c r="AA143" i="260"/>
  <c r="K72" i="261"/>
  <c r="AE110" i="261"/>
  <c r="AB41" i="263"/>
  <c r="AA93" i="263"/>
  <c r="Q158" i="266"/>
  <c r="AF75" i="267"/>
  <c r="N75" i="267"/>
  <c r="N40" i="269"/>
  <c r="P40" i="269" s="1"/>
  <c r="AB57" i="269"/>
  <c r="AA57" i="269"/>
  <c r="M72" i="269"/>
  <c r="N72" i="269" s="1"/>
  <c r="Q72" i="269" s="1"/>
  <c r="R56" i="269" s="1"/>
  <c r="AB90" i="269"/>
  <c r="AB126" i="269"/>
  <c r="AA126" i="269"/>
  <c r="N126" i="269"/>
  <c r="P126" i="269" s="1"/>
  <c r="N175" i="269"/>
  <c r="AF41" i="270"/>
  <c r="N75" i="272"/>
  <c r="Q75" i="272" s="1"/>
  <c r="AA177" i="275"/>
  <c r="O140" i="278"/>
  <c r="N39" i="279"/>
  <c r="M72" i="279"/>
  <c r="N72" i="279" s="1"/>
  <c r="AF92" i="279"/>
  <c r="AE92" i="279"/>
  <c r="P58" i="203"/>
  <c r="N25" i="228"/>
  <c r="AF25" i="228"/>
  <c r="M191" i="230"/>
  <c r="Q57" i="236"/>
  <c r="N73" i="240"/>
  <c r="AF73" i="240"/>
  <c r="AE73" i="240"/>
  <c r="Q124" i="242"/>
  <c r="AB175" i="242"/>
  <c r="AF40" i="252"/>
  <c r="AE40" i="252"/>
  <c r="N40" i="252"/>
  <c r="Q40" i="252" s="1"/>
  <c r="AF93" i="255"/>
  <c r="N93" i="255"/>
  <c r="Q93" i="255" s="1"/>
  <c r="Y2" i="261"/>
  <c r="O6" i="259" s="1"/>
  <c r="AA126" i="263"/>
  <c r="AB74" i="269"/>
  <c r="AA74" i="269"/>
  <c r="M21" i="270"/>
  <c r="AE5" i="270"/>
  <c r="AF25" i="279"/>
  <c r="O21" i="213"/>
  <c r="N110" i="215"/>
  <c r="AA126" i="215"/>
  <c r="N124" i="221"/>
  <c r="AA8" i="224"/>
  <c r="AE61" i="225"/>
  <c r="P7" i="227"/>
  <c r="AB22" i="227"/>
  <c r="AA74" i="227"/>
  <c r="AA39" i="230"/>
  <c r="AA110" i="230"/>
  <c r="N142" i="230"/>
  <c r="N175" i="230"/>
  <c r="Q175" i="230" s="1"/>
  <c r="AE73" i="231"/>
  <c r="K38" i="233"/>
  <c r="AF56" i="234"/>
  <c r="AB6" i="236"/>
  <c r="N6" i="236"/>
  <c r="Q6" i="236" s="1"/>
  <c r="AB57" i="236"/>
  <c r="N57" i="236"/>
  <c r="K157" i="236"/>
  <c r="N7" i="237"/>
  <c r="Q7" i="237" s="1"/>
  <c r="AB91" i="239"/>
  <c r="AA91" i="239"/>
  <c r="AA124" i="242"/>
  <c r="AB124" i="242"/>
  <c r="O140" i="242"/>
  <c r="O72" i="246"/>
  <c r="M191" i="251"/>
  <c r="N191" i="251" s="1"/>
  <c r="AB175" i="251"/>
  <c r="AA175" i="251"/>
  <c r="AB109" i="254"/>
  <c r="AA109" i="254"/>
  <c r="N109" i="254"/>
  <c r="P109" i="254" s="1"/>
  <c r="K38" i="261"/>
  <c r="N90" i="266"/>
  <c r="Q90" i="266" s="1"/>
  <c r="M8" i="268"/>
  <c r="Q23" i="269"/>
  <c r="AA40" i="269"/>
  <c r="N74" i="269"/>
  <c r="P74" i="269" s="1"/>
  <c r="N179" i="269"/>
  <c r="Q179" i="269" s="1"/>
  <c r="N5" i="270"/>
  <c r="Q5" i="270" s="1"/>
  <c r="AE57" i="270"/>
  <c r="AF57" i="270"/>
  <c r="AA75" i="272"/>
  <c r="AB92" i="272"/>
  <c r="AA92" i="272"/>
  <c r="N92" i="272"/>
  <c r="P124" i="272"/>
  <c r="Q124" i="272"/>
  <c r="AB159" i="275"/>
  <c r="N159" i="275"/>
  <c r="P159" i="275" s="1"/>
  <c r="AA159" i="275"/>
  <c r="AA75" i="278"/>
  <c r="AB75" i="278"/>
  <c r="AE8" i="207"/>
  <c r="AF59" i="201"/>
  <c r="O55" i="203"/>
  <c r="O21" i="204"/>
  <c r="N161" i="206"/>
  <c r="AA41" i="197"/>
  <c r="AB91" i="200"/>
  <c r="N23" i="201"/>
  <c r="Q23" i="201" s="1"/>
  <c r="K123" i="203"/>
  <c r="Q125" i="209"/>
  <c r="O72" i="212"/>
  <c r="AA110" i="212"/>
  <c r="AF39" i="216"/>
  <c r="N7" i="218"/>
  <c r="AA22" i="218"/>
  <c r="AA58" i="218"/>
  <c r="N126" i="218"/>
  <c r="P126" i="218" s="1"/>
  <c r="N39" i="219"/>
  <c r="O123" i="222"/>
  <c r="K55" i="224"/>
  <c r="AA109" i="224"/>
  <c r="AA125" i="224"/>
  <c r="M8" i="226"/>
  <c r="N41" i="227"/>
  <c r="Q41" i="227" s="1"/>
  <c r="N58" i="227"/>
  <c r="N107" i="227"/>
  <c r="Q107" i="227" s="1"/>
  <c r="N127" i="227"/>
  <c r="Q127" i="227" s="1"/>
  <c r="AE25" i="228"/>
  <c r="AF40" i="228"/>
  <c r="AF60" i="228"/>
  <c r="O106" i="231"/>
  <c r="AA8" i="233"/>
  <c r="O38" i="233"/>
  <c r="AA125" i="233"/>
  <c r="O157" i="236"/>
  <c r="O191" i="236"/>
  <c r="N74" i="237"/>
  <c r="P74" i="237" s="1"/>
  <c r="N91" i="239"/>
  <c r="P91" i="239" s="1"/>
  <c r="AB108" i="242"/>
  <c r="AA108" i="242"/>
  <c r="N124" i="242"/>
  <c r="K191" i="242"/>
  <c r="N39" i="251"/>
  <c r="Q39" i="251" s="1"/>
  <c r="K157" i="251"/>
  <c r="N175" i="251"/>
  <c r="Q175" i="251" s="1"/>
  <c r="AB177" i="254"/>
  <c r="AE93" i="255"/>
  <c r="M8" i="259"/>
  <c r="F3" i="265"/>
  <c r="M89" i="266"/>
  <c r="AA126" i="266"/>
  <c r="AE5" i="267"/>
  <c r="N5" i="267"/>
  <c r="Q5" i="267" s="1"/>
  <c r="AF5" i="267"/>
  <c r="AB23" i="269"/>
  <c r="M38" i="269"/>
  <c r="N38" i="269" s="1"/>
  <c r="AA175" i="269"/>
  <c r="AA178" i="275"/>
  <c r="AB178" i="275"/>
  <c r="N178" i="275"/>
  <c r="Q178" i="275" s="1"/>
  <c r="K38" i="278"/>
  <c r="K55" i="278"/>
  <c r="K72" i="278"/>
  <c r="O38" i="215"/>
  <c r="AB90" i="215"/>
  <c r="N90" i="215"/>
  <c r="M8" i="217"/>
  <c r="AB124" i="221"/>
  <c r="AA142" i="230"/>
  <c r="G8" i="250"/>
  <c r="M89" i="260"/>
  <c r="N89" i="260" s="1"/>
  <c r="AA73" i="260"/>
  <c r="M157" i="260"/>
  <c r="AB157" i="260" s="1"/>
  <c r="AC141" i="260" s="1"/>
  <c r="AD2" i="261"/>
  <c r="R6" i="259" s="1"/>
  <c r="AF42" i="261"/>
  <c r="N42" i="261"/>
  <c r="H1" i="266"/>
  <c r="AB90" i="266"/>
  <c r="N159" i="266"/>
  <c r="P159" i="266" s="1"/>
  <c r="AB159" i="266"/>
  <c r="AA159" i="266"/>
  <c r="AB175" i="269"/>
  <c r="AA179" i="269"/>
  <c r="N38" i="272"/>
  <c r="AB38" i="272"/>
  <c r="AC22" i="272" s="1"/>
  <c r="Q8" i="278"/>
  <c r="O38" i="278"/>
  <c r="O55" i="278"/>
  <c r="O72" i="278"/>
  <c r="AE8" i="279"/>
  <c r="Q22" i="279"/>
  <c r="P22" i="279"/>
  <c r="K55" i="197"/>
  <c r="H1" i="203"/>
  <c r="N161" i="203"/>
  <c r="AB9" i="224"/>
  <c r="N9" i="224"/>
  <c r="N161" i="227"/>
  <c r="AA161" i="227"/>
  <c r="N57" i="230"/>
  <c r="Q57" i="230" s="1"/>
  <c r="N127" i="230"/>
  <c r="K21" i="231"/>
  <c r="AD2" i="234"/>
  <c r="R6" i="232" s="1"/>
  <c r="AB6" i="239"/>
  <c r="AA6" i="239"/>
  <c r="N107" i="248"/>
  <c r="AB107" i="248"/>
  <c r="N39" i="255"/>
  <c r="AF39" i="255"/>
  <c r="F3" i="268"/>
  <c r="AB41" i="269"/>
  <c r="N41" i="269"/>
  <c r="P41" i="269" s="1"/>
  <c r="AA41" i="269"/>
  <c r="Q23" i="273"/>
  <c r="Q7" i="275"/>
  <c r="P7" i="275"/>
  <c r="O123" i="275"/>
  <c r="AB142" i="275"/>
  <c r="N142" i="275"/>
  <c r="AA142" i="275"/>
  <c r="K89" i="278"/>
  <c r="AF8" i="279"/>
  <c r="Q60" i="201"/>
  <c r="AF25" i="234"/>
  <c r="N25" i="234"/>
  <c r="Q25" i="234" s="1"/>
  <c r="AE28" i="237"/>
  <c r="N6" i="239"/>
  <c r="Q6" i="239" s="1"/>
  <c r="O157" i="239"/>
  <c r="Q91" i="240"/>
  <c r="AA92" i="242"/>
  <c r="P108" i="242"/>
  <c r="N90" i="249"/>
  <c r="Q90" i="249" s="1"/>
  <c r="AB91" i="251"/>
  <c r="AA91" i="251"/>
  <c r="O106" i="255"/>
  <c r="AE5" i="261"/>
  <c r="N5" i="261"/>
  <c r="N42" i="264"/>
  <c r="M123" i="266"/>
  <c r="AB123" i="266" s="1"/>
  <c r="AC107" i="266" s="1"/>
  <c r="AB127" i="266"/>
  <c r="AA127" i="266"/>
  <c r="AE21" i="267"/>
  <c r="P107" i="269"/>
  <c r="Q107" i="269"/>
  <c r="N179" i="272"/>
  <c r="AB41" i="275"/>
  <c r="N41" i="275"/>
  <c r="M123" i="275"/>
  <c r="F1" i="278"/>
  <c r="O191" i="200"/>
  <c r="AA177" i="203"/>
  <c r="H1" i="233"/>
  <c r="AB90" i="197"/>
  <c r="AA179" i="197"/>
  <c r="AE56" i="198"/>
  <c r="Q58" i="200"/>
  <c r="O174" i="206"/>
  <c r="O38" i="212"/>
  <c r="F3" i="214"/>
  <c r="AA127" i="215"/>
  <c r="AF9" i="216"/>
  <c r="M72" i="218"/>
  <c r="AB72" i="218" s="1"/>
  <c r="AC56" i="218" s="1"/>
  <c r="O123" i="218"/>
  <c r="AA160" i="218"/>
  <c r="O191" i="218"/>
  <c r="AB57" i="221"/>
  <c r="AA9" i="224"/>
  <c r="N126" i="224"/>
  <c r="Q126" i="224" s="1"/>
  <c r="F3" i="226"/>
  <c r="K72" i="227"/>
  <c r="AB161" i="227"/>
  <c r="Q91" i="230"/>
  <c r="AA127" i="230"/>
  <c r="N73" i="233"/>
  <c r="Q109" i="236"/>
  <c r="AF24" i="237"/>
  <c r="AE24" i="237"/>
  <c r="N56" i="243"/>
  <c r="AE56" i="243"/>
  <c r="N109" i="245"/>
  <c r="P109" i="245" s="1"/>
  <c r="N125" i="245"/>
  <c r="Q125" i="245" s="1"/>
  <c r="P159" i="245"/>
  <c r="AA8" i="248"/>
  <c r="N74" i="249"/>
  <c r="P74" i="249" s="1"/>
  <c r="AB74" i="251"/>
  <c r="AA74" i="251"/>
  <c r="N91" i="251"/>
  <c r="Q6" i="254"/>
  <c r="N178" i="254"/>
  <c r="M55" i="257"/>
  <c r="AB39" i="257"/>
  <c r="N39" i="257"/>
  <c r="Q39" i="257" s="1"/>
  <c r="AA161" i="257"/>
  <c r="K21" i="260"/>
  <c r="AB178" i="260"/>
  <c r="AA178" i="260"/>
  <c r="Q107" i="266"/>
  <c r="AE6" i="267"/>
  <c r="AF6" i="267"/>
  <c r="AF91" i="267"/>
  <c r="G8" i="268"/>
  <c r="N8" i="269"/>
  <c r="P8" i="269" s="1"/>
  <c r="K157" i="272"/>
  <c r="N23" i="273"/>
  <c r="N107" i="275"/>
  <c r="Q107" i="275" s="1"/>
  <c r="AB127" i="275"/>
  <c r="AA127" i="275"/>
  <c r="N127" i="275"/>
  <c r="Q127" i="275" s="1"/>
  <c r="AB179" i="275"/>
  <c r="AA179" i="275"/>
  <c r="N179" i="275"/>
  <c r="Q90" i="203"/>
  <c r="AB5" i="224"/>
  <c r="N5" i="224"/>
  <c r="Q5" i="224" s="1"/>
  <c r="AF39" i="225"/>
  <c r="AE39" i="225"/>
  <c r="M55" i="225"/>
  <c r="AF55" i="225" s="1"/>
  <c r="AG39" i="225" s="1"/>
  <c r="P92" i="227"/>
  <c r="Q92" i="227"/>
  <c r="M21" i="228"/>
  <c r="N176" i="230"/>
  <c r="Q176" i="230" s="1"/>
  <c r="AA176" i="230"/>
  <c r="AE40" i="216"/>
  <c r="P73" i="224"/>
  <c r="AA110" i="224"/>
  <c r="Q90" i="225"/>
  <c r="AB92" i="227"/>
  <c r="AA40" i="230"/>
  <c r="N143" i="230"/>
  <c r="AA143" i="230"/>
  <c r="AB160" i="230"/>
  <c r="N160" i="230"/>
  <c r="Q160" i="230" s="1"/>
  <c r="AB176" i="230"/>
  <c r="M55" i="233"/>
  <c r="AB55" i="233" s="1"/>
  <c r="AC39" i="233" s="1"/>
  <c r="AE25" i="234"/>
  <c r="P92" i="239"/>
  <c r="AE28" i="240"/>
  <c r="AF40" i="240"/>
  <c r="AE91" i="240"/>
  <c r="AE90" i="249"/>
  <c r="N74" i="251"/>
  <c r="N127" i="254"/>
  <c r="O140" i="257"/>
  <c r="AB161" i="257"/>
  <c r="AF22" i="264"/>
  <c r="M38" i="264"/>
  <c r="N38" i="264" s="1"/>
  <c r="AF42" i="264"/>
  <c r="AF58" i="264"/>
  <c r="AE58" i="264"/>
  <c r="N91" i="264"/>
  <c r="AE91" i="264"/>
  <c r="AB57" i="266"/>
  <c r="M72" i="266"/>
  <c r="AB72" i="266" s="1"/>
  <c r="AC56" i="266" s="1"/>
  <c r="AA57" i="266"/>
  <c r="AB74" i="266"/>
  <c r="AA74" i="266"/>
  <c r="Q58" i="267"/>
  <c r="Q108" i="267"/>
  <c r="F1" i="269"/>
  <c r="O157" i="272"/>
  <c r="AA41" i="275"/>
  <c r="N57" i="276"/>
  <c r="Q57" i="276" s="1"/>
  <c r="AF57" i="276"/>
  <c r="AE57" i="276"/>
  <c r="P73" i="276"/>
  <c r="M21" i="278"/>
  <c r="AB5" i="278"/>
  <c r="AA5" i="278"/>
  <c r="N75" i="200"/>
  <c r="AA142" i="200"/>
  <c r="I8" i="205"/>
  <c r="N75" i="206"/>
  <c r="M174" i="206"/>
  <c r="N174" i="206" s="1"/>
  <c r="N74" i="207"/>
  <c r="AF74" i="207"/>
  <c r="AA58" i="209"/>
  <c r="AB93" i="209"/>
  <c r="AB176" i="209"/>
  <c r="AF61" i="210"/>
  <c r="N61" i="210"/>
  <c r="Q9" i="215"/>
  <c r="AE61" i="198"/>
  <c r="AB56" i="203"/>
  <c r="AA73" i="203"/>
  <c r="N58" i="206"/>
  <c r="N108" i="206"/>
  <c r="Y2" i="210"/>
  <c r="O6" i="208" s="1"/>
  <c r="O191" i="212"/>
  <c r="K106" i="213"/>
  <c r="AF45" i="216"/>
  <c r="Z2" i="216"/>
  <c r="P6" i="214" s="1"/>
  <c r="F3" i="217"/>
  <c r="N127" i="218"/>
  <c r="N56" i="219"/>
  <c r="AE56" i="219"/>
  <c r="AF61" i="219"/>
  <c r="N61" i="219"/>
  <c r="K72" i="228"/>
  <c r="N8" i="230"/>
  <c r="P8" i="230" s="1"/>
  <c r="N23" i="230"/>
  <c r="K72" i="231"/>
  <c r="N6" i="233"/>
  <c r="P6" i="233" s="1"/>
  <c r="N125" i="236"/>
  <c r="Q125" i="236" s="1"/>
  <c r="K21" i="237"/>
  <c r="AF28" i="240"/>
  <c r="AF91" i="240"/>
  <c r="N93" i="245"/>
  <c r="Q93" i="245" s="1"/>
  <c r="AA109" i="245"/>
  <c r="AA125" i="245"/>
  <c r="AF40" i="249"/>
  <c r="AE74" i="249"/>
  <c r="O106" i="254"/>
  <c r="AB74" i="260"/>
  <c r="AA74" i="260"/>
  <c r="N74" i="260"/>
  <c r="Q74" i="260" s="1"/>
  <c r="F1" i="266"/>
  <c r="Q57" i="266"/>
  <c r="AE58" i="267"/>
  <c r="N58" i="267"/>
  <c r="P58" i="267" s="1"/>
  <c r="AA8" i="269"/>
  <c r="K8" i="271"/>
  <c r="M55" i="272"/>
  <c r="AA55" i="272" s="1"/>
  <c r="AA39" i="272"/>
  <c r="Q110" i="272"/>
  <c r="AA179" i="272"/>
  <c r="AF23" i="273"/>
  <c r="Q58" i="275"/>
  <c r="G8" i="277"/>
  <c r="N5" i="278"/>
  <c r="Q5" i="278" s="1"/>
  <c r="Q41" i="200"/>
  <c r="AA75" i="206"/>
  <c r="AF22" i="207"/>
  <c r="N22" i="207"/>
  <c r="Q22" i="207" s="1"/>
  <c r="F3" i="208"/>
  <c r="Q26" i="213"/>
  <c r="O106" i="213"/>
  <c r="AB9" i="215"/>
  <c r="O38" i="218"/>
  <c r="AB161" i="218"/>
  <c r="AA161" i="218"/>
  <c r="P177" i="218"/>
  <c r="K89" i="221"/>
  <c r="AA160" i="224"/>
  <c r="O191" i="224"/>
  <c r="O21" i="225"/>
  <c r="AF90" i="225"/>
  <c r="M123" i="225"/>
  <c r="O174" i="227"/>
  <c r="O72" i="228"/>
  <c r="Q110" i="228"/>
  <c r="M8" i="229"/>
  <c r="AA74" i="230"/>
  <c r="AB143" i="230"/>
  <c r="O72" i="231"/>
  <c r="AA73" i="233"/>
  <c r="M38" i="236"/>
  <c r="AB38" i="236" s="1"/>
  <c r="AC22" i="236" s="1"/>
  <c r="AB158" i="236"/>
  <c r="AE24" i="240"/>
  <c r="AA159" i="245"/>
  <c r="AF26" i="246"/>
  <c r="N26" i="246"/>
  <c r="AB107" i="257"/>
  <c r="AA107" i="257"/>
  <c r="AB57" i="260"/>
  <c r="AA57" i="260"/>
  <c r="AB5" i="269"/>
  <c r="M21" i="269"/>
  <c r="AB21" i="269" s="1"/>
  <c r="AC5" i="269" s="1"/>
  <c r="AB108" i="269"/>
  <c r="AA108" i="269"/>
  <c r="AB124" i="269"/>
  <c r="M140" i="269"/>
  <c r="AB140" i="269" s="1"/>
  <c r="AC124" i="269" s="1"/>
  <c r="AF109" i="270"/>
  <c r="AE109" i="270"/>
  <c r="Q161" i="272"/>
  <c r="K191" i="272"/>
  <c r="AE40" i="273"/>
  <c r="AF40" i="273"/>
  <c r="M106" i="273"/>
  <c r="AF90" i="273"/>
  <c r="AE90" i="273"/>
  <c r="N90" i="273"/>
  <c r="Q90" i="273" s="1"/>
  <c r="Q108" i="275"/>
  <c r="Y2" i="276"/>
  <c r="O6" i="274" s="1"/>
  <c r="AE5" i="279"/>
  <c r="AF5" i="279"/>
  <c r="N5" i="279"/>
  <c r="Q5" i="279" s="1"/>
  <c r="M21" i="279"/>
  <c r="N21" i="279" s="1"/>
  <c r="Q21" i="279" s="1"/>
  <c r="R5" i="279" s="1"/>
  <c r="N57" i="279"/>
  <c r="AF57" i="279"/>
  <c r="AE57" i="279"/>
  <c r="K21" i="278"/>
  <c r="O89" i="278"/>
  <c r="Q93" i="278"/>
  <c r="P93" i="278"/>
  <c r="K8" i="265"/>
  <c r="AB22" i="266"/>
  <c r="M38" i="266"/>
  <c r="AB38" i="266" s="1"/>
  <c r="AC22" i="266" s="1"/>
  <c r="K106" i="267"/>
  <c r="AB58" i="269"/>
  <c r="AA58" i="269"/>
  <c r="AF42" i="270"/>
  <c r="AE42" i="270"/>
  <c r="N75" i="270"/>
  <c r="P75" i="270" s="1"/>
  <c r="AF75" i="270"/>
  <c r="AE75" i="270"/>
  <c r="O72" i="272"/>
  <c r="AC2" i="273"/>
  <c r="Q6" i="271" s="1"/>
  <c r="O72" i="275"/>
  <c r="N91" i="276"/>
  <c r="Q91" i="276" s="1"/>
  <c r="O21" i="278"/>
  <c r="M72" i="278"/>
  <c r="N72" i="278" s="1"/>
  <c r="AB176" i="278"/>
  <c r="AA176" i="278"/>
  <c r="K38" i="237"/>
  <c r="O38" i="242"/>
  <c r="K123" i="248"/>
  <c r="AB143" i="248"/>
  <c r="AA143" i="248"/>
  <c r="O157" i="251"/>
  <c r="Q27" i="252"/>
  <c r="K157" i="254"/>
  <c r="AE56" i="258"/>
  <c r="AF56" i="258"/>
  <c r="K123" i="261"/>
  <c r="F3" i="262"/>
  <c r="AB160" i="263"/>
  <c r="AA160" i="263"/>
  <c r="AB143" i="266"/>
  <c r="N143" i="266"/>
  <c r="Q143" i="266" s="1"/>
  <c r="Z2" i="267"/>
  <c r="P6" i="265" s="1"/>
  <c r="M72" i="267"/>
  <c r="O106" i="267"/>
  <c r="N58" i="269"/>
  <c r="Q58" i="269" s="1"/>
  <c r="N110" i="269"/>
  <c r="Q110" i="269" s="1"/>
  <c r="N141" i="269"/>
  <c r="Q141" i="269" s="1"/>
  <c r="N161" i="269"/>
  <c r="P161" i="269" s="1"/>
  <c r="F1" i="270"/>
  <c r="F2" i="270" s="1"/>
  <c r="N56" i="272"/>
  <c r="N75" i="276"/>
  <c r="AF75" i="276"/>
  <c r="AA93" i="278"/>
  <c r="Q109" i="278"/>
  <c r="Q176" i="278"/>
  <c r="K89" i="215"/>
  <c r="K191" i="227"/>
  <c r="O38" i="230"/>
  <c r="N142" i="236"/>
  <c r="P142" i="236" s="1"/>
  <c r="N107" i="239"/>
  <c r="P107" i="239" s="1"/>
  <c r="K55" i="240"/>
  <c r="F3" i="244"/>
  <c r="O123" i="248"/>
  <c r="N143" i="248"/>
  <c r="N26" i="249"/>
  <c r="Q26" i="249" s="1"/>
  <c r="N75" i="251"/>
  <c r="Q75" i="251" s="1"/>
  <c r="M8" i="253"/>
  <c r="M21" i="255"/>
  <c r="N74" i="255"/>
  <c r="P74" i="255" s="1"/>
  <c r="AF74" i="255"/>
  <c r="AE74" i="255"/>
  <c r="N141" i="260"/>
  <c r="O123" i="261"/>
  <c r="O55" i="263"/>
  <c r="N160" i="263"/>
  <c r="N6" i="266"/>
  <c r="Q6" i="266" s="1"/>
  <c r="P108" i="266"/>
  <c r="P41" i="267"/>
  <c r="K55" i="269"/>
  <c r="AA176" i="269"/>
  <c r="N108" i="272"/>
  <c r="Q108" i="272" s="1"/>
  <c r="M72" i="273"/>
  <c r="AF72" i="273" s="1"/>
  <c r="AG56" i="273" s="1"/>
  <c r="N60" i="273"/>
  <c r="M8" i="274"/>
  <c r="N22" i="275"/>
  <c r="N39" i="275"/>
  <c r="Q39" i="275" s="1"/>
  <c r="O89" i="275"/>
  <c r="AE91" i="276"/>
  <c r="N73" i="278"/>
  <c r="AB93" i="278"/>
  <c r="O191" i="242"/>
  <c r="Q23" i="243"/>
  <c r="Q56" i="245"/>
  <c r="Q39" i="248"/>
  <c r="AA56" i="248"/>
  <c r="AB91" i="248"/>
  <c r="AA91" i="248"/>
  <c r="P22" i="249"/>
  <c r="O191" i="251"/>
  <c r="AE27" i="252"/>
  <c r="Q73" i="252"/>
  <c r="I8" i="256"/>
  <c r="AA93" i="257"/>
  <c r="AA109" i="260"/>
  <c r="Q158" i="260"/>
  <c r="P58" i="261"/>
  <c r="N127" i="263"/>
  <c r="AA127" i="263"/>
  <c r="O106" i="264"/>
  <c r="AB92" i="266"/>
  <c r="AA92" i="266"/>
  <c r="AA143" i="266"/>
  <c r="AB160" i="266"/>
  <c r="AA160" i="266"/>
  <c r="AD2" i="267"/>
  <c r="R6" i="265" s="1"/>
  <c r="AF56" i="267"/>
  <c r="Q60" i="267"/>
  <c r="K8" i="268"/>
  <c r="AB6" i="269"/>
  <c r="AA6" i="269"/>
  <c r="Q126" i="269"/>
  <c r="AA141" i="269"/>
  <c r="AA161" i="269"/>
  <c r="AF58" i="270"/>
  <c r="N58" i="270"/>
  <c r="Q58" i="270" s="1"/>
  <c r="Z2" i="273"/>
  <c r="P6" i="271" s="1"/>
  <c r="K38" i="273"/>
  <c r="AE75" i="276"/>
  <c r="AB6" i="278"/>
  <c r="AA6" i="278"/>
  <c r="P109" i="278"/>
  <c r="P176" i="278"/>
  <c r="P41" i="279"/>
  <c r="O106" i="279"/>
  <c r="K174" i="236"/>
  <c r="K89" i="237"/>
  <c r="K157" i="239"/>
  <c r="K106" i="257"/>
  <c r="AB110" i="257"/>
  <c r="AA110" i="257"/>
  <c r="AB126" i="257"/>
  <c r="N126" i="257"/>
  <c r="K72" i="260"/>
  <c r="Y2" i="264"/>
  <c r="O6" i="262" s="1"/>
  <c r="K72" i="264"/>
  <c r="K157" i="266"/>
  <c r="G8" i="271"/>
  <c r="F1" i="272"/>
  <c r="I3" i="271" s="1"/>
  <c r="AA56" i="272"/>
  <c r="M21" i="273"/>
  <c r="AD2" i="273"/>
  <c r="R6" i="271" s="1"/>
  <c r="Q57" i="273"/>
  <c r="P73" i="275"/>
  <c r="AF92" i="276"/>
  <c r="AE92" i="276"/>
  <c r="AB141" i="278"/>
  <c r="AA141" i="278"/>
  <c r="Q7" i="279"/>
  <c r="AF73" i="279"/>
  <c r="AE73" i="279"/>
  <c r="F3" i="253"/>
  <c r="AB176" i="257"/>
  <c r="AA176" i="257"/>
  <c r="O72" i="260"/>
  <c r="M55" i="263"/>
  <c r="Z2" i="264"/>
  <c r="P6" i="262" s="1"/>
  <c r="O72" i="264"/>
  <c r="AF57" i="267"/>
  <c r="AE57" i="267"/>
  <c r="AC2" i="267"/>
  <c r="Q6" i="265" s="1"/>
  <c r="Q108" i="270"/>
  <c r="P8" i="272"/>
  <c r="Q5" i="273"/>
  <c r="F1" i="273"/>
  <c r="F2" i="273" s="1"/>
  <c r="AB109" i="275"/>
  <c r="AA109" i="275"/>
  <c r="M72" i="276"/>
  <c r="AF56" i="276"/>
  <c r="AE56" i="276"/>
  <c r="AA177" i="278"/>
  <c r="AB177" i="278"/>
  <c r="Q24" i="279"/>
  <c r="Q73" i="279"/>
  <c r="P73" i="279"/>
  <c r="O55" i="239"/>
  <c r="K72" i="239"/>
  <c r="K89" i="239"/>
  <c r="O140" i="239"/>
  <c r="AA175" i="239"/>
  <c r="AB57" i="245"/>
  <c r="AA57" i="245"/>
  <c r="O157" i="245"/>
  <c r="N23" i="246"/>
  <c r="AA74" i="248"/>
  <c r="AA175" i="248"/>
  <c r="O191" i="248"/>
  <c r="AE93" i="249"/>
  <c r="K21" i="254"/>
  <c r="AA142" i="257"/>
  <c r="N176" i="257"/>
  <c r="Q176" i="257" s="1"/>
  <c r="O55" i="260"/>
  <c r="K106" i="260"/>
  <c r="N159" i="260"/>
  <c r="Q159" i="260" s="1"/>
  <c r="AB159" i="260"/>
  <c r="AA159" i="260"/>
  <c r="AE91" i="261"/>
  <c r="P91" i="263"/>
  <c r="H1" i="264"/>
  <c r="N7" i="266"/>
  <c r="AA7" i="266"/>
  <c r="K38" i="266"/>
  <c r="AB93" i="266"/>
  <c r="AA93" i="266"/>
  <c r="F1" i="267"/>
  <c r="F2" i="267" s="1"/>
  <c r="N57" i="267"/>
  <c r="O72" i="267"/>
  <c r="AB107" i="269"/>
  <c r="O123" i="269"/>
  <c r="P142" i="269"/>
  <c r="AA177" i="269"/>
  <c r="K191" i="269"/>
  <c r="AF7" i="270"/>
  <c r="AE7" i="270"/>
  <c r="N7" i="270"/>
  <c r="Q7" i="270" s="1"/>
  <c r="Y2" i="270"/>
  <c r="O6" i="268" s="1"/>
  <c r="M21" i="272"/>
  <c r="N21" i="272" s="1"/>
  <c r="N23" i="272"/>
  <c r="P23" i="272" s="1"/>
  <c r="AB109" i="272"/>
  <c r="AA109" i="272"/>
  <c r="N57" i="273"/>
  <c r="P57" i="273" s="1"/>
  <c r="K123" i="273"/>
  <c r="AA7" i="275"/>
  <c r="N109" i="275"/>
  <c r="Q109" i="275" s="1"/>
  <c r="K157" i="275"/>
  <c r="N56" i="276"/>
  <c r="P56" i="276" s="1"/>
  <c r="N7" i="279"/>
  <c r="AA7" i="239"/>
  <c r="K38" i="239"/>
  <c r="O72" i="239"/>
  <c r="N23" i="240"/>
  <c r="Q23" i="240" s="1"/>
  <c r="K21" i="243"/>
  <c r="AE40" i="243"/>
  <c r="AD2" i="243"/>
  <c r="R6" i="241" s="1"/>
  <c r="N57" i="245"/>
  <c r="Q57" i="245" s="1"/>
  <c r="AA22" i="248"/>
  <c r="AB22" i="248"/>
  <c r="AF39" i="249"/>
  <c r="AE73" i="249"/>
  <c r="AA8" i="251"/>
  <c r="AB176" i="251"/>
  <c r="N125" i="254"/>
  <c r="Q125" i="254" s="1"/>
  <c r="AA158" i="254"/>
  <c r="N158" i="254"/>
  <c r="P158" i="254" s="1"/>
  <c r="AA176" i="254"/>
  <c r="K72" i="255"/>
  <c r="P22" i="257"/>
  <c r="AA57" i="257"/>
  <c r="AB57" i="257"/>
  <c r="O106" i="260"/>
  <c r="N23" i="261"/>
  <c r="AF23" i="261"/>
  <c r="AE90" i="264"/>
  <c r="AF90" i="264"/>
  <c r="M8" i="265"/>
  <c r="AE42" i="267"/>
  <c r="K89" i="269"/>
  <c r="N92" i="269"/>
  <c r="P92" i="269" s="1"/>
  <c r="M123" i="269"/>
  <c r="N123" i="269" s="1"/>
  <c r="N59" i="270"/>
  <c r="Q59" i="270" s="1"/>
  <c r="AE92" i="270"/>
  <c r="AE108" i="270"/>
  <c r="N5" i="272"/>
  <c r="Q5" i="272" s="1"/>
  <c r="Q8" i="272"/>
  <c r="N109" i="272"/>
  <c r="AE5" i="273"/>
  <c r="M38" i="273"/>
  <c r="AE74" i="273"/>
  <c r="M123" i="273"/>
  <c r="AE123" i="273" s="1"/>
  <c r="O123" i="273"/>
  <c r="O157" i="275"/>
  <c r="M21" i="276"/>
  <c r="N21" i="276" s="1"/>
  <c r="AA40" i="278"/>
  <c r="P57" i="278"/>
  <c r="Q74" i="278"/>
  <c r="AA158" i="278"/>
  <c r="AB158" i="278"/>
  <c r="M106" i="279"/>
  <c r="AF106" i="279" s="1"/>
  <c r="AG90" i="279" s="1"/>
  <c r="AF90" i="279"/>
  <c r="AE90" i="279"/>
  <c r="K21" i="210"/>
  <c r="O140" i="212"/>
  <c r="K106" i="215"/>
  <c r="K38" i="221"/>
  <c r="K38" i="227"/>
  <c r="K89" i="228"/>
  <c r="K8" i="229"/>
  <c r="K174" i="230"/>
  <c r="K8" i="232"/>
  <c r="K55" i="234"/>
  <c r="K38" i="236"/>
  <c r="AD2" i="237"/>
  <c r="R6" i="235" s="1"/>
  <c r="O38" i="239"/>
  <c r="N73" i="242"/>
  <c r="P73" i="242" s="1"/>
  <c r="N126" i="242"/>
  <c r="O174" i="242"/>
  <c r="O140" i="245"/>
  <c r="K191" i="245"/>
  <c r="AF23" i="246"/>
  <c r="AE74" i="246"/>
  <c r="I8" i="247"/>
  <c r="N22" i="248"/>
  <c r="Q22" i="248" s="1"/>
  <c r="K106" i="249"/>
  <c r="K106" i="251"/>
  <c r="AB176" i="254"/>
  <c r="O72" i="255"/>
  <c r="K89" i="255"/>
  <c r="N57" i="257"/>
  <c r="Q57" i="257" s="1"/>
  <c r="Q91" i="257"/>
  <c r="AB127" i="257"/>
  <c r="AA127" i="257"/>
  <c r="N127" i="257"/>
  <c r="AE39" i="261"/>
  <c r="K174" i="263"/>
  <c r="AB178" i="263"/>
  <c r="O38" i="264"/>
  <c r="N90" i="264"/>
  <c r="K191" i="266"/>
  <c r="AF42" i="267"/>
  <c r="N7" i="269"/>
  <c r="Q39" i="269"/>
  <c r="O89" i="269"/>
  <c r="Q108" i="269"/>
  <c r="AA142" i="269"/>
  <c r="AB159" i="269"/>
  <c r="AA159" i="269"/>
  <c r="AC2" i="270"/>
  <c r="Q6" i="268" s="1"/>
  <c r="AA8" i="272"/>
  <c r="AA23" i="272"/>
  <c r="AB74" i="272"/>
  <c r="AA74" i="272"/>
  <c r="N22" i="273"/>
  <c r="Q22" i="273" s="1"/>
  <c r="M157" i="275"/>
  <c r="AA157" i="275" s="1"/>
  <c r="O191" i="275"/>
  <c r="N24" i="276"/>
  <c r="P24" i="276" s="1"/>
  <c r="H1" i="276"/>
  <c r="M8" i="277"/>
  <c r="N91" i="278"/>
  <c r="M140" i="278"/>
  <c r="AB126" i="278"/>
  <c r="N158" i="278"/>
  <c r="Q158" i="278" s="1"/>
  <c r="AE7" i="279"/>
  <c r="N90" i="279"/>
  <c r="Q90" i="279" s="1"/>
  <c r="O21" i="245"/>
  <c r="Q57" i="251"/>
  <c r="K38" i="252"/>
  <c r="O21" i="254"/>
  <c r="M191" i="254"/>
  <c r="K106" i="258"/>
  <c r="O21" i="260"/>
  <c r="K123" i="260"/>
  <c r="G8" i="262"/>
  <c r="O38" i="266"/>
  <c r="O55" i="266"/>
  <c r="K140" i="266"/>
  <c r="M191" i="266"/>
  <c r="N191" i="266" s="1"/>
  <c r="M106" i="267"/>
  <c r="N106" i="267" s="1"/>
  <c r="I8" i="268"/>
  <c r="K38" i="269"/>
  <c r="M38" i="270"/>
  <c r="I8" i="271"/>
  <c r="K21" i="272"/>
  <c r="K38" i="272"/>
  <c r="K174" i="272"/>
  <c r="O191" i="272"/>
  <c r="O55" i="273"/>
  <c r="Y2" i="273"/>
  <c r="O6" i="271" s="1"/>
  <c r="Q108" i="273"/>
  <c r="O174" i="275"/>
  <c r="O123" i="278"/>
  <c r="G8" i="244"/>
  <c r="N126" i="245"/>
  <c r="O38" i="252"/>
  <c r="N27" i="255"/>
  <c r="O106" i="258"/>
  <c r="G8" i="259"/>
  <c r="N90" i="260"/>
  <c r="O123" i="260"/>
  <c r="O55" i="261"/>
  <c r="K123" i="263"/>
  <c r="K72" i="266"/>
  <c r="O140" i="266"/>
  <c r="N175" i="266"/>
  <c r="Q175" i="266" s="1"/>
  <c r="O55" i="267"/>
  <c r="N90" i="267"/>
  <c r="K21" i="269"/>
  <c r="O38" i="269"/>
  <c r="N127" i="269"/>
  <c r="P127" i="269" s="1"/>
  <c r="O38" i="272"/>
  <c r="N41" i="272"/>
  <c r="Q41" i="272" s="1"/>
  <c r="N57" i="272"/>
  <c r="N90" i="272"/>
  <c r="M140" i="272"/>
  <c r="N140" i="272" s="1"/>
  <c r="N127" i="272"/>
  <c r="O174" i="272"/>
  <c r="M21" i="275"/>
  <c r="AB21" i="275" s="1"/>
  <c r="AC5" i="275" s="1"/>
  <c r="N42" i="276"/>
  <c r="K8" i="277"/>
  <c r="N180" i="278"/>
  <c r="K174" i="245"/>
  <c r="K89" i="248"/>
  <c r="AD2" i="249"/>
  <c r="R6" i="247" s="1"/>
  <c r="K89" i="252"/>
  <c r="Q58" i="254"/>
  <c r="M38" i="260"/>
  <c r="K89" i="264"/>
  <c r="O157" i="266"/>
  <c r="AF90" i="267"/>
  <c r="O55" i="269"/>
  <c r="Q91" i="269"/>
  <c r="O106" i="269"/>
  <c r="K140" i="269"/>
  <c r="O191" i="269"/>
  <c r="P40" i="270"/>
  <c r="E8" i="271"/>
  <c r="K55" i="272"/>
  <c r="K21" i="275"/>
  <c r="O106" i="275"/>
  <c r="M191" i="275"/>
  <c r="O174" i="278"/>
  <c r="N107" i="245"/>
  <c r="O174" i="245"/>
  <c r="Q178" i="245"/>
  <c r="Q75" i="257"/>
  <c r="O89" i="264"/>
  <c r="K21" i="266"/>
  <c r="M55" i="266"/>
  <c r="N55" i="266" s="1"/>
  <c r="N56" i="266"/>
  <c r="Q56" i="266" s="1"/>
  <c r="M157" i="266"/>
  <c r="AB157" i="266" s="1"/>
  <c r="AC141" i="266" s="1"/>
  <c r="N176" i="266"/>
  <c r="K38" i="267"/>
  <c r="N110" i="267"/>
  <c r="Q110" i="267" s="1"/>
  <c r="O140" i="269"/>
  <c r="M123" i="270"/>
  <c r="AF123" i="270" s="1"/>
  <c r="AG107" i="270" s="1"/>
  <c r="Q58" i="272"/>
  <c r="K106" i="272"/>
  <c r="M191" i="272"/>
  <c r="AB191" i="272" s="1"/>
  <c r="AC175" i="272" s="1"/>
  <c r="M89" i="273"/>
  <c r="K8" i="274"/>
  <c r="Q22" i="278"/>
  <c r="O191" i="278"/>
  <c r="K38" i="248"/>
  <c r="Q109" i="248"/>
  <c r="O38" i="251"/>
  <c r="AD2" i="252"/>
  <c r="R6" i="250" s="1"/>
  <c r="AB22" i="254"/>
  <c r="AA58" i="254"/>
  <c r="G8" i="256"/>
  <c r="AB22" i="260"/>
  <c r="E8" i="265"/>
  <c r="M123" i="267"/>
  <c r="N123" i="267" s="1"/>
  <c r="M55" i="269"/>
  <c r="AB55" i="269" s="1"/>
  <c r="AC39" i="269" s="1"/>
  <c r="K89" i="270"/>
  <c r="O38" i="275"/>
  <c r="Z2" i="276"/>
  <c r="P6" i="274" s="1"/>
  <c r="M38" i="278"/>
  <c r="N38" i="278" s="1"/>
  <c r="AA124" i="278"/>
  <c r="O72" i="279"/>
  <c r="Q23" i="278"/>
  <c r="P23" i="278"/>
  <c r="Q72" i="279"/>
  <c r="R56" i="279" s="1"/>
  <c r="P72" i="279"/>
  <c r="Q124" i="278"/>
  <c r="P124" i="278"/>
  <c r="Q175" i="278"/>
  <c r="P175" i="278"/>
  <c r="AB140" i="278"/>
  <c r="AC124" i="278" s="1"/>
  <c r="AA140" i="278"/>
  <c r="N140" i="278"/>
  <c r="Q40" i="278"/>
  <c r="P40" i="278"/>
  <c r="Q92" i="278"/>
  <c r="P92" i="278"/>
  <c r="Q110" i="278"/>
  <c r="P110" i="278"/>
  <c r="Q179" i="278"/>
  <c r="P179" i="278"/>
  <c r="Q40" i="279"/>
  <c r="P40" i="279"/>
  <c r="Q142" i="278"/>
  <c r="P142" i="278"/>
  <c r="Q161" i="278"/>
  <c r="P161" i="278"/>
  <c r="AB72" i="278"/>
  <c r="AC56" i="278" s="1"/>
  <c r="Q58" i="278"/>
  <c r="P58" i="278"/>
  <c r="Q8" i="279"/>
  <c r="P8" i="279"/>
  <c r="I3" i="277"/>
  <c r="F2" i="278"/>
  <c r="Q57" i="279"/>
  <c r="P57" i="279"/>
  <c r="AB21" i="278"/>
  <c r="AC5" i="278" s="1"/>
  <c r="AA21" i="278"/>
  <c r="N21" i="278"/>
  <c r="E8" i="277"/>
  <c r="AB40" i="278"/>
  <c r="N25" i="279"/>
  <c r="Q26" i="279"/>
  <c r="Q56" i="279"/>
  <c r="P22" i="278"/>
  <c r="P141" i="278"/>
  <c r="P7" i="279"/>
  <c r="P39" i="279"/>
  <c r="M89" i="279"/>
  <c r="N92" i="279"/>
  <c r="AA23" i="278"/>
  <c r="M55" i="278"/>
  <c r="AA58" i="278"/>
  <c r="M89" i="278"/>
  <c r="N90" i="278"/>
  <c r="AA92" i="278"/>
  <c r="AA110" i="278"/>
  <c r="AA142" i="278"/>
  <c r="AA161" i="278"/>
  <c r="AA179" i="278"/>
  <c r="N6" i="279"/>
  <c r="AE21" i="279"/>
  <c r="AE40" i="279"/>
  <c r="AE72" i="279"/>
  <c r="AB23" i="278"/>
  <c r="AB58" i="278"/>
  <c r="AB92" i="278"/>
  <c r="AB110" i="278"/>
  <c r="AB142" i="278"/>
  <c r="AB161" i="278"/>
  <c r="AB179" i="278"/>
  <c r="AF40" i="279"/>
  <c r="AF72" i="279"/>
  <c r="AG56" i="279" s="1"/>
  <c r="N7" i="278"/>
  <c r="AA22" i="278"/>
  <c r="N41" i="278"/>
  <c r="P56" i="278"/>
  <c r="N75" i="278"/>
  <c r="N108" i="278"/>
  <c r="N126" i="278"/>
  <c r="N159" i="278"/>
  <c r="N177" i="278"/>
  <c r="H1" i="279"/>
  <c r="N91" i="279"/>
  <c r="AB22" i="278"/>
  <c r="M106" i="278"/>
  <c r="M157" i="278"/>
  <c r="M191" i="278"/>
  <c r="P5" i="279"/>
  <c r="P24" i="279"/>
  <c r="M55" i="279"/>
  <c r="AE6" i="279"/>
  <c r="N23" i="279"/>
  <c r="N74" i="279"/>
  <c r="AA56" i="278"/>
  <c r="AA90" i="278"/>
  <c r="P107" i="278"/>
  <c r="P9" i="279"/>
  <c r="AE24" i="279"/>
  <c r="M38" i="279"/>
  <c r="P58" i="279"/>
  <c r="AE75" i="279"/>
  <c r="P90" i="279"/>
  <c r="AA41" i="278"/>
  <c r="AB56" i="278"/>
  <c r="M123" i="278"/>
  <c r="AA126" i="278"/>
  <c r="M174" i="278"/>
  <c r="AE91" i="279"/>
  <c r="P39" i="278"/>
  <c r="AE23" i="279"/>
  <c r="AE74" i="279"/>
  <c r="AB72" i="275"/>
  <c r="AC56" i="275" s="1"/>
  <c r="AA72" i="275"/>
  <c r="N72" i="275"/>
  <c r="P57" i="276"/>
  <c r="AF106" i="276"/>
  <c r="AG90" i="276" s="1"/>
  <c r="AE106" i="276"/>
  <c r="N106" i="276"/>
  <c r="AB123" i="275"/>
  <c r="AC107" i="275" s="1"/>
  <c r="AA123" i="275"/>
  <c r="N123" i="275"/>
  <c r="Q125" i="275"/>
  <c r="P125" i="275"/>
  <c r="N157" i="275"/>
  <c r="AB157" i="275"/>
  <c r="AC141" i="275" s="1"/>
  <c r="AB174" i="275"/>
  <c r="AC158" i="275" s="1"/>
  <c r="AA174" i="275"/>
  <c r="N174" i="275"/>
  <c r="Q176" i="275"/>
  <c r="P176" i="275"/>
  <c r="N38" i="276"/>
  <c r="AF38" i="276"/>
  <c r="AG22" i="276" s="1"/>
  <c r="Q6" i="275"/>
  <c r="P6" i="275"/>
  <c r="Q93" i="275"/>
  <c r="P93" i="275"/>
  <c r="N72" i="276"/>
  <c r="AF72" i="276"/>
  <c r="AG56" i="276" s="1"/>
  <c r="AE72" i="276"/>
  <c r="Q143" i="275"/>
  <c r="P143" i="275"/>
  <c r="Q21" i="276"/>
  <c r="R5" i="276" s="1"/>
  <c r="P21" i="276"/>
  <c r="Q74" i="275"/>
  <c r="P74" i="275"/>
  <c r="Q40" i="275"/>
  <c r="P40" i="275"/>
  <c r="Q124" i="275"/>
  <c r="P124" i="275"/>
  <c r="Q27" i="276"/>
  <c r="P27" i="276"/>
  <c r="Q41" i="276"/>
  <c r="P41" i="276"/>
  <c r="AB191" i="275"/>
  <c r="AC175" i="275" s="1"/>
  <c r="AA191" i="275"/>
  <c r="N191" i="275"/>
  <c r="Q6" i="276"/>
  <c r="P6" i="276"/>
  <c r="Q75" i="276"/>
  <c r="P75" i="276"/>
  <c r="Q23" i="276"/>
  <c r="P23" i="276"/>
  <c r="Q9" i="276"/>
  <c r="P9" i="276"/>
  <c r="N38" i="275"/>
  <c r="Q5" i="276"/>
  <c r="AE6" i="276"/>
  <c r="O38" i="276"/>
  <c r="Q56" i="276"/>
  <c r="P5" i="275"/>
  <c r="N23" i="275"/>
  <c r="P39" i="275"/>
  <c r="AA107" i="275"/>
  <c r="N110" i="275"/>
  <c r="AA158" i="275"/>
  <c r="N40" i="276"/>
  <c r="M89" i="276"/>
  <c r="N92" i="276"/>
  <c r="AA6" i="275"/>
  <c r="AA40" i="275"/>
  <c r="AA74" i="275"/>
  <c r="AA93" i="275"/>
  <c r="AB107" i="275"/>
  <c r="AA125" i="275"/>
  <c r="M140" i="275"/>
  <c r="AA143" i="275"/>
  <c r="AB158" i="275"/>
  <c r="AA176" i="275"/>
  <c r="N8" i="276"/>
  <c r="N39" i="276"/>
  <c r="AE41" i="276"/>
  <c r="E8" i="274"/>
  <c r="AB6" i="275"/>
  <c r="AB40" i="275"/>
  <c r="AB74" i="275"/>
  <c r="AB93" i="275"/>
  <c r="AB125" i="275"/>
  <c r="AB143" i="275"/>
  <c r="AB176" i="275"/>
  <c r="N26" i="276"/>
  <c r="AF41" i="276"/>
  <c r="M55" i="275"/>
  <c r="N56" i="275"/>
  <c r="M89" i="275"/>
  <c r="N90" i="275"/>
  <c r="N7" i="276"/>
  <c r="M55" i="276"/>
  <c r="N58" i="276"/>
  <c r="N90" i="276"/>
  <c r="P8" i="275"/>
  <c r="AA38" i="275"/>
  <c r="P57" i="275"/>
  <c r="P91" i="275"/>
  <c r="P127" i="275"/>
  <c r="P160" i="275"/>
  <c r="P178" i="275"/>
  <c r="AE8" i="276"/>
  <c r="AE22" i="276"/>
  <c r="N25" i="276"/>
  <c r="N74" i="276"/>
  <c r="P91" i="276"/>
  <c r="AE39" i="276"/>
  <c r="M106" i="275"/>
  <c r="N158" i="275"/>
  <c r="AF21" i="276"/>
  <c r="AG5" i="276" s="1"/>
  <c r="AA56" i="275"/>
  <c r="AA90" i="275"/>
  <c r="P107" i="275"/>
  <c r="AE25" i="276"/>
  <c r="AE74" i="276"/>
  <c r="AE90" i="276"/>
  <c r="AB56" i="275"/>
  <c r="N175" i="275"/>
  <c r="AF90" i="276"/>
  <c r="AB55" i="272"/>
  <c r="AC39" i="272" s="1"/>
  <c r="N72" i="272"/>
  <c r="AB72" i="272"/>
  <c r="AC56" i="272" s="1"/>
  <c r="AA72" i="272"/>
  <c r="Q73" i="272"/>
  <c r="P73" i="272"/>
  <c r="N191" i="272"/>
  <c r="P91" i="273"/>
  <c r="Q91" i="273"/>
  <c r="N72" i="273"/>
  <c r="AE72" i="273"/>
  <c r="Q74" i="273"/>
  <c r="P74" i="273"/>
  <c r="Q38" i="272"/>
  <c r="R22" i="272" s="1"/>
  <c r="P38" i="272"/>
  <c r="N89" i="273"/>
  <c r="AF89" i="273"/>
  <c r="AG73" i="273" s="1"/>
  <c r="AE89" i="273"/>
  <c r="Q75" i="273"/>
  <c r="P75" i="273"/>
  <c r="AB21" i="272"/>
  <c r="AC5" i="272" s="1"/>
  <c r="AA21" i="272"/>
  <c r="N38" i="273"/>
  <c r="AF38" i="273"/>
  <c r="AG22" i="273" s="1"/>
  <c r="AE38" i="273"/>
  <c r="N106" i="273"/>
  <c r="AF106" i="273"/>
  <c r="AG90" i="273" s="1"/>
  <c r="AE106" i="273"/>
  <c r="AF21" i="273"/>
  <c r="AG5" i="273" s="1"/>
  <c r="AE21" i="273"/>
  <c r="N21" i="273"/>
  <c r="Q24" i="273"/>
  <c r="P24" i="273"/>
  <c r="AF123" i="273"/>
  <c r="AG107" i="273" s="1"/>
  <c r="P41" i="273"/>
  <c r="Q41" i="273"/>
  <c r="H1" i="272"/>
  <c r="AA5" i="272"/>
  <c r="AA73" i="272"/>
  <c r="P141" i="272"/>
  <c r="P90" i="273"/>
  <c r="AB5" i="272"/>
  <c r="AB39" i="272"/>
  <c r="AB73" i="272"/>
  <c r="M89" i="272"/>
  <c r="N7" i="273"/>
  <c r="O21" i="273"/>
  <c r="N39" i="273"/>
  <c r="AE41" i="273"/>
  <c r="AE56" i="273"/>
  <c r="N59" i="273"/>
  <c r="AF75" i="273"/>
  <c r="AE91" i="273"/>
  <c r="AE107" i="273"/>
  <c r="N110" i="273"/>
  <c r="AA38" i="272"/>
  <c r="AF41" i="273"/>
  <c r="AF56" i="273"/>
  <c r="AF91" i="273"/>
  <c r="AF107" i="273"/>
  <c r="M106" i="272"/>
  <c r="N107" i="272"/>
  <c r="M157" i="272"/>
  <c r="N158" i="272"/>
  <c r="N6" i="273"/>
  <c r="P23" i="273"/>
  <c r="AF24" i="273"/>
  <c r="M55" i="273"/>
  <c r="N58" i="273"/>
  <c r="AF74" i="273"/>
  <c r="N109" i="273"/>
  <c r="P7" i="272"/>
  <c r="P75" i="272"/>
  <c r="P108" i="272"/>
  <c r="P126" i="272"/>
  <c r="P159" i="272"/>
  <c r="P177" i="272"/>
  <c r="AE7" i="273"/>
  <c r="P22" i="273"/>
  <c r="AE59" i="273"/>
  <c r="AA90" i="272"/>
  <c r="N125" i="272"/>
  <c r="N143" i="272"/>
  <c r="N176" i="272"/>
  <c r="AE39" i="273"/>
  <c r="N42" i="273"/>
  <c r="AF73" i="273"/>
  <c r="N92" i="273"/>
  <c r="AB56" i="272"/>
  <c r="M123" i="272"/>
  <c r="M174" i="272"/>
  <c r="P5" i="273"/>
  <c r="P6" i="272"/>
  <c r="P40" i="272"/>
  <c r="P74" i="272"/>
  <c r="P93" i="272"/>
  <c r="AE6" i="273"/>
  <c r="N56" i="273"/>
  <c r="AE58" i="273"/>
  <c r="N107" i="273"/>
  <c r="AE109" i="273"/>
  <c r="P5" i="272"/>
  <c r="P39" i="272"/>
  <c r="AA107" i="272"/>
  <c r="AA158" i="272"/>
  <c r="AF22" i="273"/>
  <c r="AA143" i="272"/>
  <c r="AF5" i="273"/>
  <c r="P176" i="269"/>
  <c r="Q176" i="269"/>
  <c r="P41" i="270"/>
  <c r="Q41" i="270"/>
  <c r="N89" i="270"/>
  <c r="AF89" i="270"/>
  <c r="AG73" i="270" s="1"/>
  <c r="AE89" i="270"/>
  <c r="AF21" i="270"/>
  <c r="AG5" i="270" s="1"/>
  <c r="AE21" i="270"/>
  <c r="N21" i="270"/>
  <c r="N38" i="270"/>
  <c r="AF38" i="270"/>
  <c r="AG22" i="270" s="1"/>
  <c r="AE38" i="270"/>
  <c r="N191" i="269"/>
  <c r="AB191" i="269"/>
  <c r="AC175" i="269" s="1"/>
  <c r="P38" i="269"/>
  <c r="Q38" i="269"/>
  <c r="R22" i="269" s="1"/>
  <c r="P72" i="269"/>
  <c r="AE123" i="270"/>
  <c r="N123" i="270"/>
  <c r="F2" i="269"/>
  <c r="P74" i="270"/>
  <c r="Q74" i="270"/>
  <c r="N157" i="269"/>
  <c r="AB157" i="269"/>
  <c r="AC141" i="269" s="1"/>
  <c r="AA157" i="269"/>
  <c r="P123" i="269"/>
  <c r="Q123" i="269"/>
  <c r="R107" i="269" s="1"/>
  <c r="N72" i="270"/>
  <c r="AF72" i="270"/>
  <c r="AG56" i="270" s="1"/>
  <c r="AE72" i="270"/>
  <c r="P91" i="270"/>
  <c r="Q91" i="270"/>
  <c r="AA55" i="269"/>
  <c r="N55" i="269"/>
  <c r="N89" i="269"/>
  <c r="AB89" i="269"/>
  <c r="AC73" i="269" s="1"/>
  <c r="N106" i="269"/>
  <c r="AB106" i="269"/>
  <c r="AC90" i="269" s="1"/>
  <c r="AA106" i="269"/>
  <c r="Q75" i="270"/>
  <c r="P174" i="269"/>
  <c r="Q174" i="269"/>
  <c r="R158" i="269" s="1"/>
  <c r="P180" i="269"/>
  <c r="Q180" i="269"/>
  <c r="P24" i="270"/>
  <c r="Q24" i="270"/>
  <c r="Q6" i="269"/>
  <c r="Q40" i="269"/>
  <c r="Q74" i="269"/>
  <c r="Q93" i="269"/>
  <c r="Q125" i="269"/>
  <c r="Q143" i="269"/>
  <c r="P110" i="269"/>
  <c r="N140" i="269"/>
  <c r="AB176" i="269"/>
  <c r="P179" i="269"/>
  <c r="AB180" i="269"/>
  <c r="N23" i="270"/>
  <c r="P73" i="270"/>
  <c r="AF107" i="270"/>
  <c r="AA5" i="269"/>
  <c r="P22" i="269"/>
  <c r="AA39" i="269"/>
  <c r="AA73" i="269"/>
  <c r="AA124" i="269"/>
  <c r="P7" i="270"/>
  <c r="N22" i="270"/>
  <c r="AE24" i="270"/>
  <c r="P39" i="270"/>
  <c r="P59" i="270"/>
  <c r="AE74" i="270"/>
  <c r="P110" i="270"/>
  <c r="AB39" i="269"/>
  <c r="N6" i="270"/>
  <c r="AF24" i="270"/>
  <c r="M55" i="270"/>
  <c r="AF74" i="270"/>
  <c r="M106" i="270"/>
  <c r="N109" i="270"/>
  <c r="AA38" i="269"/>
  <c r="AA72" i="269"/>
  <c r="AA123" i="269"/>
  <c r="P160" i="269"/>
  <c r="AA174" i="269"/>
  <c r="P178" i="269"/>
  <c r="AB38" i="269"/>
  <c r="AC22" i="269" s="1"/>
  <c r="P56" i="269"/>
  <c r="AB72" i="269"/>
  <c r="AC56" i="269" s="1"/>
  <c r="AB123" i="269"/>
  <c r="AC107" i="269" s="1"/>
  <c r="N159" i="269"/>
  <c r="AB174" i="269"/>
  <c r="AC158" i="269" s="1"/>
  <c r="N177" i="269"/>
  <c r="AE23" i="270"/>
  <c r="AE39" i="270"/>
  <c r="N42" i="270"/>
  <c r="AF73" i="270"/>
  <c r="N92" i="270"/>
  <c r="P5" i="270"/>
  <c r="N57" i="270"/>
  <c r="AA21" i="269"/>
  <c r="P75" i="269"/>
  <c r="AA140" i="269"/>
  <c r="AE6" i="270"/>
  <c r="AE22" i="270"/>
  <c r="N56" i="270"/>
  <c r="AE58" i="270"/>
  <c r="N107" i="270"/>
  <c r="AF22" i="270"/>
  <c r="P108" i="270"/>
  <c r="AF5" i="270"/>
  <c r="Q7" i="267"/>
  <c r="P7" i="267"/>
  <c r="P41" i="266"/>
  <c r="Q41" i="266"/>
  <c r="AB55" i="266"/>
  <c r="AC39" i="266" s="1"/>
  <c r="AA55" i="266"/>
  <c r="AF72" i="267"/>
  <c r="AG56" i="267" s="1"/>
  <c r="AE72" i="267"/>
  <c r="N72" i="267"/>
  <c r="AF123" i="267"/>
  <c r="AG107" i="267" s="1"/>
  <c r="AE123" i="267"/>
  <c r="N106" i="266"/>
  <c r="AB106" i="266"/>
  <c r="AC90" i="266" s="1"/>
  <c r="AA106" i="266"/>
  <c r="P177" i="266"/>
  <c r="Q177" i="266"/>
  <c r="Q159" i="266"/>
  <c r="P75" i="266"/>
  <c r="Q75" i="266"/>
  <c r="P126" i="266"/>
  <c r="Q126" i="266"/>
  <c r="N89" i="266"/>
  <c r="AB89" i="266"/>
  <c r="AC73" i="266" s="1"/>
  <c r="AA89" i="266"/>
  <c r="Q21" i="267"/>
  <c r="R5" i="267" s="1"/>
  <c r="P21" i="267"/>
  <c r="P91" i="267"/>
  <c r="Q91" i="267"/>
  <c r="Q76" i="267"/>
  <c r="P76" i="267"/>
  <c r="P7" i="266"/>
  <c r="Q7" i="266"/>
  <c r="I3" i="265"/>
  <c r="F2" i="266"/>
  <c r="N157" i="266"/>
  <c r="P42" i="267"/>
  <c r="Q42" i="267"/>
  <c r="N40" i="266"/>
  <c r="N74" i="266"/>
  <c r="AA90" i="266"/>
  <c r="N93" i="266"/>
  <c r="Q108" i="266"/>
  <c r="AF22" i="267"/>
  <c r="M38" i="267"/>
  <c r="P6" i="266"/>
  <c r="AB7" i="266"/>
  <c r="AB41" i="266"/>
  <c r="N72" i="266"/>
  <c r="AB75" i="266"/>
  <c r="N123" i="266"/>
  <c r="P125" i="266"/>
  <c r="AB126" i="266"/>
  <c r="N174" i="266"/>
  <c r="AF21" i="267"/>
  <c r="AG5" i="267" s="1"/>
  <c r="N24" i="267"/>
  <c r="N74" i="267"/>
  <c r="P5" i="266"/>
  <c r="N23" i="266"/>
  <c r="P39" i="266"/>
  <c r="N58" i="266"/>
  <c r="P73" i="266"/>
  <c r="N92" i="266"/>
  <c r="AA107" i="266"/>
  <c r="N110" i="266"/>
  <c r="P124" i="266"/>
  <c r="N142" i="266"/>
  <c r="N161" i="266"/>
  <c r="P175" i="266"/>
  <c r="N179" i="266"/>
  <c r="N40" i="267"/>
  <c r="P60" i="267"/>
  <c r="N73" i="267"/>
  <c r="AE75" i="267"/>
  <c r="P110" i="267"/>
  <c r="M21" i="266"/>
  <c r="N22" i="266"/>
  <c r="AA40" i="266"/>
  <c r="AA125" i="266"/>
  <c r="M140" i="266"/>
  <c r="O21" i="267"/>
  <c r="AE56" i="267"/>
  <c r="N59" i="267"/>
  <c r="N109" i="267"/>
  <c r="AE60" i="267"/>
  <c r="AA5" i="266"/>
  <c r="N8" i="266"/>
  <c r="AA39" i="266"/>
  <c r="AA73" i="266"/>
  <c r="N91" i="266"/>
  <c r="N109" i="266"/>
  <c r="AA124" i="266"/>
  <c r="N127" i="266"/>
  <c r="AA175" i="266"/>
  <c r="N178" i="266"/>
  <c r="N22" i="267"/>
  <c r="AE24" i="267"/>
  <c r="P39" i="267"/>
  <c r="AE74" i="267"/>
  <c r="M89" i="267"/>
  <c r="N92" i="267"/>
  <c r="AA23" i="266"/>
  <c r="AB39" i="266"/>
  <c r="AB73" i="266"/>
  <c r="AA110" i="266"/>
  <c r="AB175" i="266"/>
  <c r="AA179" i="266"/>
  <c r="N6" i="267"/>
  <c r="P23" i="267"/>
  <c r="AE40" i="267"/>
  <c r="M55" i="267"/>
  <c r="AA38" i="266"/>
  <c r="P57" i="266"/>
  <c r="AA72" i="266"/>
  <c r="AA123" i="266"/>
  <c r="P160" i="266"/>
  <c r="AA174" i="266"/>
  <c r="AE59" i="267"/>
  <c r="AE73" i="267"/>
  <c r="N107" i="267"/>
  <c r="AA22" i="266"/>
  <c r="P56" i="266"/>
  <c r="P90" i="266"/>
  <c r="AE23" i="267"/>
  <c r="AA8" i="266"/>
  <c r="AA91" i="266"/>
  <c r="AA178" i="266"/>
  <c r="P5" i="267"/>
  <c r="AE92" i="267"/>
  <c r="N56" i="267"/>
  <c r="AC2" i="261"/>
  <c r="Q6" i="259" s="1"/>
  <c r="AC2" i="258"/>
  <c r="Q6" i="256" s="1"/>
  <c r="AC2" i="255"/>
  <c r="Q6" i="253" s="1"/>
  <c r="AC2" i="243"/>
  <c r="Q6" i="241" s="1"/>
  <c r="AC2" i="240"/>
  <c r="Q6" i="238" s="1"/>
  <c r="AC2" i="228"/>
  <c r="Q6" i="226" s="1"/>
  <c r="Q75" i="221"/>
  <c r="P75" i="221"/>
  <c r="AB176" i="239"/>
  <c r="AA176" i="239"/>
  <c r="N176" i="239"/>
  <c r="Q176" i="239" s="1"/>
  <c r="AB159" i="242"/>
  <c r="AA159" i="242"/>
  <c r="M174" i="242"/>
  <c r="N174" i="242" s="1"/>
  <c r="N158" i="245"/>
  <c r="AB158" i="245"/>
  <c r="N8" i="246"/>
  <c r="AE8" i="246"/>
  <c r="AB93" i="254"/>
  <c r="AA93" i="254"/>
  <c r="N93" i="254"/>
  <c r="Q93" i="254" s="1"/>
  <c r="AB6" i="260"/>
  <c r="AA6" i="260"/>
  <c r="N6" i="260"/>
  <c r="Q6" i="260" s="1"/>
  <c r="AF39" i="207"/>
  <c r="G8" i="208"/>
  <c r="F1" i="209"/>
  <c r="AF44" i="216"/>
  <c r="AE44" i="216"/>
  <c r="N91" i="225"/>
  <c r="P91" i="225" s="1"/>
  <c r="AF91" i="225"/>
  <c r="AE91" i="225"/>
  <c r="H1" i="227"/>
  <c r="AA6" i="197"/>
  <c r="AF61" i="198"/>
  <c r="P125" i="203"/>
  <c r="AF60" i="204"/>
  <c r="N41" i="206"/>
  <c r="P41" i="206" s="1"/>
  <c r="AA58" i="206"/>
  <c r="P107" i="206"/>
  <c r="AA127" i="206"/>
  <c r="N59" i="207"/>
  <c r="P59" i="207" s="1"/>
  <c r="AF73" i="207"/>
  <c r="AA126" i="209"/>
  <c r="AF63" i="210"/>
  <c r="K89" i="210"/>
  <c r="O21" i="212"/>
  <c r="M38" i="212"/>
  <c r="N38" i="212" s="1"/>
  <c r="K106" i="212"/>
  <c r="AA125" i="212"/>
  <c r="AE92" i="213"/>
  <c r="N23" i="215"/>
  <c r="O174" i="218"/>
  <c r="AE41" i="219"/>
  <c r="AE61" i="219"/>
  <c r="M55" i="224"/>
  <c r="AB39" i="224"/>
  <c r="N39" i="224"/>
  <c r="M191" i="224"/>
  <c r="AA191" i="224" s="1"/>
  <c r="AF73" i="225"/>
  <c r="E8" i="226"/>
  <c r="AB75" i="227"/>
  <c r="AA75" i="227"/>
  <c r="Q8" i="230"/>
  <c r="AB125" i="230"/>
  <c r="AA125" i="230"/>
  <c r="N9" i="231"/>
  <c r="AF9" i="231"/>
  <c r="AE9" i="231"/>
  <c r="AA109" i="233"/>
  <c r="AB91" i="236"/>
  <c r="N91" i="236"/>
  <c r="P91" i="236" s="1"/>
  <c r="AA176" i="236"/>
  <c r="N40" i="237"/>
  <c r="AE40" i="237"/>
  <c r="M55" i="239"/>
  <c r="M157" i="239"/>
  <c r="AA141" i="239"/>
  <c r="N141" i="239"/>
  <c r="Q141" i="239" s="1"/>
  <c r="Q126" i="242"/>
  <c r="P126" i="242"/>
  <c r="N159" i="242"/>
  <c r="Q40" i="243"/>
  <c r="P40" i="243"/>
  <c r="AE73" i="243"/>
  <c r="N73" i="243"/>
  <c r="P177" i="209"/>
  <c r="Q177" i="209"/>
  <c r="M8" i="202"/>
  <c r="Q75" i="206"/>
  <c r="Q161" i="206"/>
  <c r="AA176" i="209"/>
  <c r="Z2" i="210"/>
  <c r="P6" i="208" s="1"/>
  <c r="P41" i="215"/>
  <c r="AF5" i="216"/>
  <c r="AE6" i="222"/>
  <c r="AF42" i="222"/>
  <c r="P175" i="224"/>
  <c r="M55" i="227"/>
  <c r="AB55" i="227" s="1"/>
  <c r="AC39" i="227" s="1"/>
  <c r="Q75" i="227"/>
  <c r="AA127" i="227"/>
  <c r="AF58" i="228"/>
  <c r="N58" i="228"/>
  <c r="Q58" i="228" s="1"/>
  <c r="P22" i="230"/>
  <c r="P57" i="233"/>
  <c r="P125" i="233"/>
  <c r="Q40" i="234"/>
  <c r="AB176" i="236"/>
  <c r="N74" i="240"/>
  <c r="AE74" i="240"/>
  <c r="AF74" i="240"/>
  <c r="AB22" i="242"/>
  <c r="AA22" i="242"/>
  <c r="N22" i="242"/>
  <c r="AB142" i="242"/>
  <c r="AA142" i="242"/>
  <c r="AB177" i="242"/>
  <c r="AA177" i="242"/>
  <c r="M157" i="245"/>
  <c r="AA157" i="245" s="1"/>
  <c r="AA141" i="245"/>
  <c r="N141" i="245"/>
  <c r="Q141" i="245" s="1"/>
  <c r="AB23" i="254"/>
  <c r="AA23" i="254"/>
  <c r="N23" i="254"/>
  <c r="Q23" i="254" s="1"/>
  <c r="Q91" i="255"/>
  <c r="P91" i="255"/>
  <c r="N161" i="230"/>
  <c r="AA161" i="230"/>
  <c r="M21" i="231"/>
  <c r="AF5" i="231"/>
  <c r="AF41" i="231"/>
  <c r="AE41" i="231"/>
  <c r="N41" i="231"/>
  <c r="AB90" i="233"/>
  <c r="N90" i="233"/>
  <c r="K72" i="203"/>
  <c r="N107" i="209"/>
  <c r="Q107" i="209" s="1"/>
  <c r="N41" i="221"/>
  <c r="P110" i="230"/>
  <c r="M157" i="233"/>
  <c r="AA141" i="233"/>
  <c r="N141" i="233"/>
  <c r="Q141" i="233" s="1"/>
  <c r="N7" i="236"/>
  <c r="Q7" i="236" s="1"/>
  <c r="AA7" i="236"/>
  <c r="K174" i="242"/>
  <c r="AB93" i="197"/>
  <c r="AA177" i="197"/>
  <c r="Q39" i="198"/>
  <c r="AE109" i="198"/>
  <c r="O72" i="200"/>
  <c r="AF60" i="201"/>
  <c r="M89" i="203"/>
  <c r="N93" i="203"/>
  <c r="AA109" i="203"/>
  <c r="K38" i="206"/>
  <c r="K157" i="209"/>
  <c r="AE8" i="210"/>
  <c r="N93" i="210"/>
  <c r="Q93" i="210" s="1"/>
  <c r="AB142" i="212"/>
  <c r="Q40" i="213"/>
  <c r="P73" i="213"/>
  <c r="AF40" i="216"/>
  <c r="N41" i="218"/>
  <c r="P41" i="218" s="1"/>
  <c r="AA109" i="221"/>
  <c r="AB109" i="221"/>
  <c r="N7" i="224"/>
  <c r="P7" i="224" s="1"/>
  <c r="Q73" i="224"/>
  <c r="AB90" i="224"/>
  <c r="N90" i="224"/>
  <c r="Q90" i="224" s="1"/>
  <c r="K89" i="227"/>
  <c r="P39" i="228"/>
  <c r="AB161" i="230"/>
  <c r="M8" i="235"/>
  <c r="AA159" i="236"/>
  <c r="O21" i="237"/>
  <c r="H1" i="237"/>
  <c r="AE91" i="237"/>
  <c r="N91" i="237"/>
  <c r="P91" i="237" s="1"/>
  <c r="AF91" i="237"/>
  <c r="AB40" i="239"/>
  <c r="N40" i="239"/>
  <c r="Q40" i="239" s="1"/>
  <c r="AA40" i="239"/>
  <c r="P159" i="239"/>
  <c r="Q159" i="239"/>
  <c r="AF41" i="264"/>
  <c r="N41" i="264"/>
  <c r="Q41" i="264" s="1"/>
  <c r="AB75" i="221"/>
  <c r="AA75" i="221"/>
  <c r="AB142" i="224"/>
  <c r="N142" i="224"/>
  <c r="Q142" i="224" s="1"/>
  <c r="AB176" i="227"/>
  <c r="AA176" i="227"/>
  <c r="AE27" i="234"/>
  <c r="AF27" i="234"/>
  <c r="AB74" i="236"/>
  <c r="AA74" i="236"/>
  <c r="N74" i="236"/>
  <c r="Q74" i="236" s="1"/>
  <c r="N24" i="246"/>
  <c r="Q24" i="246" s="1"/>
  <c r="AF24" i="246"/>
  <c r="K89" i="197"/>
  <c r="K72" i="200"/>
  <c r="N177" i="206"/>
  <c r="Q177" i="206" s="1"/>
  <c r="N39" i="207"/>
  <c r="P39" i="207" s="1"/>
  <c r="Q44" i="213"/>
  <c r="AB141" i="218"/>
  <c r="AA141" i="218"/>
  <c r="O21" i="228"/>
  <c r="O106" i="198"/>
  <c r="O89" i="200"/>
  <c r="Q175" i="203"/>
  <c r="O38" i="206"/>
  <c r="AB177" i="206"/>
  <c r="AF64" i="207"/>
  <c r="AE74" i="207"/>
  <c r="O21" i="209"/>
  <c r="Q74" i="209"/>
  <c r="AF8" i="210"/>
  <c r="P44" i="213"/>
  <c r="Q126" i="215"/>
  <c r="AE45" i="216"/>
  <c r="AB179" i="218"/>
  <c r="N179" i="218"/>
  <c r="Q179" i="218" s="1"/>
  <c r="AA41" i="221"/>
  <c r="M8" i="223"/>
  <c r="O89" i="227"/>
  <c r="AF59" i="228"/>
  <c r="AE59" i="228"/>
  <c r="N59" i="228"/>
  <c r="F1" i="230"/>
  <c r="P23" i="230"/>
  <c r="Q23" i="230"/>
  <c r="Q110" i="230"/>
  <c r="AB157" i="230"/>
  <c r="AC141" i="230" s="1"/>
  <c r="AB41" i="233"/>
  <c r="N41" i="233"/>
  <c r="Q41" i="233" s="1"/>
  <c r="F1" i="234"/>
  <c r="F2" i="234" s="1"/>
  <c r="N92" i="236"/>
  <c r="AB92" i="236"/>
  <c r="K8" i="238"/>
  <c r="AB22" i="239"/>
  <c r="M38" i="239"/>
  <c r="AB38" i="239" s="1"/>
  <c r="AC22" i="239" s="1"/>
  <c r="AA22" i="239"/>
  <c r="P57" i="239"/>
  <c r="P93" i="252"/>
  <c r="Q93" i="252"/>
  <c r="K8" i="208"/>
  <c r="N6" i="209"/>
  <c r="P6" i="209" s="1"/>
  <c r="N40" i="209"/>
  <c r="AB40" i="209"/>
  <c r="AB92" i="209"/>
  <c r="AA92" i="209"/>
  <c r="N91" i="212"/>
  <c r="Q91" i="212" s="1"/>
  <c r="AF44" i="213"/>
  <c r="H1" i="216"/>
  <c r="K21" i="222"/>
  <c r="M38" i="224"/>
  <c r="N22" i="224"/>
  <c r="Q22" i="224" s="1"/>
  <c r="N40" i="224"/>
  <c r="P40" i="224" s="1"/>
  <c r="AB57" i="224"/>
  <c r="AA57" i="224"/>
  <c r="N57" i="224"/>
  <c r="Q57" i="224" s="1"/>
  <c r="M123" i="224"/>
  <c r="AB123" i="224" s="1"/>
  <c r="AC107" i="224" s="1"/>
  <c r="N107" i="224"/>
  <c r="Q107" i="224" s="1"/>
  <c r="F1" i="237"/>
  <c r="F2" i="237" s="1"/>
  <c r="AF24" i="198"/>
  <c r="N9" i="203"/>
  <c r="P9" i="203" s="1"/>
  <c r="O106" i="203"/>
  <c r="N6" i="204"/>
  <c r="M157" i="206"/>
  <c r="K89" i="207"/>
  <c r="AE92" i="207"/>
  <c r="AA177" i="209"/>
  <c r="O21" i="210"/>
  <c r="AE24" i="210"/>
  <c r="AF56" i="210"/>
  <c r="Q61" i="210"/>
  <c r="K106" i="210"/>
  <c r="Q57" i="212"/>
  <c r="AB176" i="212"/>
  <c r="K55" i="216"/>
  <c r="AB110" i="221"/>
  <c r="AA110" i="221"/>
  <c r="N59" i="222"/>
  <c r="AB91" i="224"/>
  <c r="N91" i="224"/>
  <c r="P91" i="224" s="1"/>
  <c r="AB127" i="224"/>
  <c r="AA127" i="224"/>
  <c r="K72" i="225"/>
  <c r="M89" i="227"/>
  <c r="AB89" i="227" s="1"/>
  <c r="AC73" i="227" s="1"/>
  <c r="AB41" i="230"/>
  <c r="N41" i="230"/>
  <c r="P41" i="230" s="1"/>
  <c r="P58" i="230"/>
  <c r="Q74" i="230"/>
  <c r="AA107" i="230"/>
  <c r="AB107" i="230"/>
  <c r="AB178" i="230"/>
  <c r="N178" i="230"/>
  <c r="Q178" i="230" s="1"/>
  <c r="AE6" i="231"/>
  <c r="N42" i="231"/>
  <c r="Q42" i="231" s="1"/>
  <c r="AF42" i="231"/>
  <c r="N74" i="231"/>
  <c r="AF74" i="231"/>
  <c r="AE74" i="231"/>
  <c r="G8" i="232"/>
  <c r="N58" i="233"/>
  <c r="Q58" i="233" s="1"/>
  <c r="P91" i="233"/>
  <c r="Q91" i="233"/>
  <c r="AE41" i="234"/>
  <c r="N108" i="236"/>
  <c r="M123" i="236"/>
  <c r="AB123" i="236" s="1"/>
  <c r="AC107" i="236" s="1"/>
  <c r="AA127" i="236"/>
  <c r="Q22" i="239"/>
  <c r="AF92" i="240"/>
  <c r="AE92" i="240"/>
  <c r="N92" i="240"/>
  <c r="Q92" i="240" s="1"/>
  <c r="AB58" i="242"/>
  <c r="AA58" i="242"/>
  <c r="AB75" i="242"/>
  <c r="N75" i="242"/>
  <c r="I8" i="244"/>
  <c r="AB6" i="245"/>
  <c r="N6" i="245"/>
  <c r="Q6" i="245" s="1"/>
  <c r="AA6" i="245"/>
  <c r="AB40" i="248"/>
  <c r="AA40" i="248"/>
  <c r="N127" i="248"/>
  <c r="AA127" i="248"/>
  <c r="AA73" i="251"/>
  <c r="N73" i="251"/>
  <c r="Q73" i="251" s="1"/>
  <c r="AB73" i="251"/>
  <c r="M89" i="251"/>
  <c r="N89" i="251" s="1"/>
  <c r="P89" i="251" s="1"/>
  <c r="P22" i="264"/>
  <c r="Q22" i="264"/>
  <c r="K55" i="218"/>
  <c r="AB142" i="218"/>
  <c r="AA142" i="218"/>
  <c r="N176" i="224"/>
  <c r="AA176" i="224"/>
  <c r="N56" i="227"/>
  <c r="Q56" i="227" s="1"/>
  <c r="AB9" i="230"/>
  <c r="N9" i="230"/>
  <c r="Q9" i="230" s="1"/>
  <c r="AB91" i="230"/>
  <c r="AA91" i="230"/>
  <c r="AB110" i="230"/>
  <c r="P142" i="230"/>
  <c r="Q142" i="230"/>
  <c r="P8" i="233"/>
  <c r="Q8" i="233"/>
  <c r="N24" i="234"/>
  <c r="Q24" i="234" s="1"/>
  <c r="AF24" i="234"/>
  <c r="N8" i="236"/>
  <c r="AA8" i="236"/>
  <c r="N58" i="236"/>
  <c r="AB58" i="236"/>
  <c r="AA58" i="236"/>
  <c r="AB40" i="245"/>
  <c r="AA40" i="245"/>
  <c r="N40" i="245"/>
  <c r="Q40" i="245" s="1"/>
  <c r="N5" i="203"/>
  <c r="P5" i="203" s="1"/>
  <c r="N56" i="203"/>
  <c r="Q73" i="203"/>
  <c r="Y2" i="204"/>
  <c r="O6" i="202" s="1"/>
  <c r="AA9" i="206"/>
  <c r="AE5" i="207"/>
  <c r="AA6" i="209"/>
  <c r="AA40" i="209"/>
  <c r="Q22" i="212"/>
  <c r="AA91" i="212"/>
  <c r="AA127" i="212"/>
  <c r="AA143" i="212"/>
  <c r="K21" i="215"/>
  <c r="K123" i="215"/>
  <c r="AA180" i="215"/>
  <c r="O55" i="216"/>
  <c r="O106" i="216"/>
  <c r="M55" i="218"/>
  <c r="N55" i="218" s="1"/>
  <c r="K123" i="218"/>
  <c r="AA180" i="218"/>
  <c r="AB180" i="218"/>
  <c r="N180" i="218"/>
  <c r="Q180" i="218" s="1"/>
  <c r="Q39" i="219"/>
  <c r="H1" i="224"/>
  <c r="AA40" i="224"/>
  <c r="AB107" i="224"/>
  <c r="O55" i="225"/>
  <c r="O72" i="225"/>
  <c r="Q73" i="227"/>
  <c r="AD2" i="228"/>
  <c r="R6" i="226" s="1"/>
  <c r="N91" i="228"/>
  <c r="Q91" i="228" s="1"/>
  <c r="AF91" i="228"/>
  <c r="AE91" i="228"/>
  <c r="AA9" i="230"/>
  <c r="AF6" i="231"/>
  <c r="AF56" i="231"/>
  <c r="AA5" i="233"/>
  <c r="N5" i="233"/>
  <c r="Q5" i="233" s="1"/>
  <c r="AE24" i="234"/>
  <c r="AC2" i="237"/>
  <c r="Q6" i="235" s="1"/>
  <c r="Y2" i="237"/>
  <c r="O6" i="235" s="1"/>
  <c r="N92" i="237"/>
  <c r="AE92" i="237"/>
  <c r="N91" i="243"/>
  <c r="Q91" i="243" s="1"/>
  <c r="AF91" i="243"/>
  <c r="AE91" i="243"/>
  <c r="Q40" i="248"/>
  <c r="P40" i="248"/>
  <c r="AB110" i="260"/>
  <c r="AA110" i="260"/>
  <c r="N110" i="260"/>
  <c r="Q110" i="260" s="1"/>
  <c r="F1" i="261"/>
  <c r="F2" i="261" s="1"/>
  <c r="P22" i="261"/>
  <c r="Q22" i="261"/>
  <c r="N109" i="219"/>
  <c r="P109" i="219" s="1"/>
  <c r="AE109" i="219"/>
  <c r="AF57" i="225"/>
  <c r="AE57" i="225"/>
  <c r="Q41" i="234"/>
  <c r="P41" i="234"/>
  <c r="N179" i="203"/>
  <c r="AE59" i="222"/>
  <c r="AF58" i="225"/>
  <c r="N58" i="225"/>
  <c r="Q58" i="225" s="1"/>
  <c r="AB141" i="227"/>
  <c r="AA141" i="227"/>
  <c r="M157" i="227"/>
  <c r="AA157" i="227" s="1"/>
  <c r="N141" i="227"/>
  <c r="AF108" i="228"/>
  <c r="AE108" i="228"/>
  <c r="N108" i="228"/>
  <c r="Q108" i="228" s="1"/>
  <c r="AA58" i="233"/>
  <c r="N74" i="234"/>
  <c r="AE74" i="234"/>
  <c r="AB127" i="239"/>
  <c r="AA127" i="239"/>
  <c r="P22" i="245"/>
  <c r="Q22" i="245"/>
  <c r="Q107" i="245"/>
  <c r="P107" i="245"/>
  <c r="Q6" i="248"/>
  <c r="P6" i="248"/>
  <c r="AB40" i="251"/>
  <c r="AA40" i="251"/>
  <c r="N40" i="251"/>
  <c r="AF90" i="261"/>
  <c r="AE90" i="261"/>
  <c r="N90" i="261"/>
  <c r="AA22" i="212"/>
  <c r="AD2" i="201"/>
  <c r="R6" i="199" s="1"/>
  <c r="M106" i="206"/>
  <c r="N106" i="206" s="1"/>
  <c r="N57" i="207"/>
  <c r="Q57" i="207" s="1"/>
  <c r="AF93" i="207"/>
  <c r="N93" i="207"/>
  <c r="Q93" i="207" s="1"/>
  <c r="N109" i="210"/>
  <c r="N8" i="212"/>
  <c r="Q8" i="212" s="1"/>
  <c r="AB22" i="212"/>
  <c r="M140" i="212"/>
  <c r="AA140" i="212" s="1"/>
  <c r="K123" i="221"/>
  <c r="AB23" i="224"/>
  <c r="AA23" i="224"/>
  <c r="N23" i="224"/>
  <c r="Q23" i="224" s="1"/>
  <c r="K140" i="224"/>
  <c r="AB161" i="224"/>
  <c r="AA161" i="224"/>
  <c r="N161" i="224"/>
  <c r="Q161" i="224" s="1"/>
  <c r="AB40" i="227"/>
  <c r="AA40" i="227"/>
  <c r="N40" i="227"/>
  <c r="P40" i="227" s="1"/>
  <c r="N178" i="227"/>
  <c r="Q178" i="227" s="1"/>
  <c r="N38" i="230"/>
  <c r="K191" i="230"/>
  <c r="K21" i="233"/>
  <c r="N6" i="234"/>
  <c r="P6" i="234" s="1"/>
  <c r="AF6" i="234"/>
  <c r="O21" i="236"/>
  <c r="H1" i="236"/>
  <c r="N93" i="236"/>
  <c r="Q93" i="236" s="1"/>
  <c r="N127" i="239"/>
  <c r="Q127" i="239" s="1"/>
  <c r="M38" i="240"/>
  <c r="N22" i="240"/>
  <c r="Q22" i="240" s="1"/>
  <c r="AF42" i="243"/>
  <c r="AE42" i="243"/>
  <c r="N72" i="243"/>
  <c r="Q72" i="243" s="1"/>
  <c r="R56" i="243" s="1"/>
  <c r="M55" i="260"/>
  <c r="AA55" i="260" s="1"/>
  <c r="AB39" i="260"/>
  <c r="AA39" i="260"/>
  <c r="N39" i="260"/>
  <c r="N176" i="203"/>
  <c r="P176" i="203" s="1"/>
  <c r="N179" i="197"/>
  <c r="P179" i="197" s="1"/>
  <c r="O140" i="203"/>
  <c r="AA143" i="203"/>
  <c r="N90" i="206"/>
  <c r="Q90" i="206" s="1"/>
  <c r="N93" i="209"/>
  <c r="Q93" i="209" s="1"/>
  <c r="AA161" i="212"/>
  <c r="AF45" i="213"/>
  <c r="N127" i="215"/>
  <c r="Q127" i="215" s="1"/>
  <c r="O140" i="224"/>
  <c r="O157" i="224"/>
  <c r="Q7" i="227"/>
  <c r="AB92" i="230"/>
  <c r="AA92" i="230"/>
  <c r="N26" i="231"/>
  <c r="Q26" i="231" s="1"/>
  <c r="I8" i="232"/>
  <c r="AB143" i="233"/>
  <c r="AA143" i="233"/>
  <c r="Z2" i="234"/>
  <c r="P6" i="232" s="1"/>
  <c r="AF74" i="234"/>
  <c r="G8" i="235"/>
  <c r="N5" i="236"/>
  <c r="Q5" i="236" s="1"/>
  <c r="M38" i="243"/>
  <c r="N38" i="243" s="1"/>
  <c r="P26" i="243"/>
  <c r="Q26" i="243"/>
  <c r="AB127" i="245"/>
  <c r="AA127" i="245"/>
  <c r="N127" i="245"/>
  <c r="Q127" i="245" s="1"/>
  <c r="N75" i="248"/>
  <c r="Q75" i="248" s="1"/>
  <c r="AB75" i="248"/>
  <c r="AF93" i="234"/>
  <c r="N93" i="234"/>
  <c r="Q93" i="234" s="1"/>
  <c r="AB74" i="233"/>
  <c r="AA74" i="233"/>
  <c r="N110" i="200"/>
  <c r="AF108" i="207"/>
  <c r="N108" i="207"/>
  <c r="Q108" i="207" s="1"/>
  <c r="K140" i="203"/>
  <c r="N59" i="204"/>
  <c r="Q59" i="204" s="1"/>
  <c r="AA9" i="197"/>
  <c r="K38" i="198"/>
  <c r="AA176" i="203"/>
  <c r="AB180" i="203"/>
  <c r="AE59" i="204"/>
  <c r="AE91" i="204"/>
  <c r="AE93" i="207"/>
  <c r="AA8" i="212"/>
  <c r="AA124" i="212"/>
  <c r="AB161" i="212"/>
  <c r="P127" i="218"/>
  <c r="Q127" i="218"/>
  <c r="AB127" i="221"/>
  <c r="AF56" i="222"/>
  <c r="N56" i="222"/>
  <c r="P56" i="222" s="1"/>
  <c r="G8" i="223"/>
  <c r="AB92" i="224"/>
  <c r="AA92" i="224"/>
  <c r="N124" i="224"/>
  <c r="Q124" i="224" s="1"/>
  <c r="M140" i="224"/>
  <c r="AB140" i="224" s="1"/>
  <c r="AC124" i="224" s="1"/>
  <c r="AB7" i="227"/>
  <c r="AA7" i="227"/>
  <c r="AA178" i="227"/>
  <c r="AB75" i="230"/>
  <c r="AA75" i="230"/>
  <c r="P92" i="230"/>
  <c r="AE6" i="234"/>
  <c r="AE91" i="234"/>
  <c r="N91" i="234"/>
  <c r="Q91" i="234" s="1"/>
  <c r="AA93" i="236"/>
  <c r="AF23" i="258"/>
  <c r="AE23" i="258"/>
  <c r="N23" i="258"/>
  <c r="Q23" i="258" s="1"/>
  <c r="P90" i="258"/>
  <c r="Q90" i="258"/>
  <c r="AA177" i="233"/>
  <c r="N177" i="233"/>
  <c r="Q177" i="233" s="1"/>
  <c r="AB178" i="248"/>
  <c r="AA178" i="248"/>
  <c r="N178" i="248"/>
  <c r="K106" i="203"/>
  <c r="AA9" i="203"/>
  <c r="AE108" i="222"/>
  <c r="AF108" i="222"/>
  <c r="AB75" i="224"/>
  <c r="N75" i="224"/>
  <c r="Q75" i="224" s="1"/>
  <c r="N25" i="225"/>
  <c r="AE25" i="225"/>
  <c r="AF59" i="225"/>
  <c r="AE59" i="225"/>
  <c r="N59" i="225"/>
  <c r="AF109" i="228"/>
  <c r="N109" i="228"/>
  <c r="Q109" i="228" s="1"/>
  <c r="AB39" i="233"/>
  <c r="AA39" i="233"/>
  <c r="AB179" i="233"/>
  <c r="AA179" i="233"/>
  <c r="N179" i="233"/>
  <c r="Q179" i="233" s="1"/>
  <c r="AB5" i="236"/>
  <c r="N179" i="236"/>
  <c r="AA179" i="236"/>
  <c r="AB179" i="239"/>
  <c r="AA179" i="239"/>
  <c r="N179" i="239"/>
  <c r="AB108" i="245"/>
  <c r="N108" i="245"/>
  <c r="AA108" i="245"/>
  <c r="P23" i="257"/>
  <c r="Q23" i="257"/>
  <c r="N39" i="197"/>
  <c r="Q39" i="197" s="1"/>
  <c r="Q158" i="200"/>
  <c r="AF74" i="204"/>
  <c r="N74" i="206"/>
  <c r="Q74" i="206" s="1"/>
  <c r="AB90" i="206"/>
  <c r="O106" i="206"/>
  <c r="AA142" i="206"/>
  <c r="P175" i="206"/>
  <c r="N159" i="209"/>
  <c r="O38" i="210"/>
  <c r="O123" i="210"/>
  <c r="Q58" i="212"/>
  <c r="AF91" i="213"/>
  <c r="O157" i="215"/>
  <c r="AA177" i="215"/>
  <c r="M89" i="218"/>
  <c r="N89" i="218" s="1"/>
  <c r="AA127" i="218"/>
  <c r="G8" i="220"/>
  <c r="AE5" i="222"/>
  <c r="AF5" i="222"/>
  <c r="K72" i="224"/>
  <c r="AE110" i="225"/>
  <c r="AB91" i="227"/>
  <c r="N91" i="227"/>
  <c r="Q91" i="227" s="1"/>
  <c r="O72" i="230"/>
  <c r="Q92" i="230"/>
  <c r="Q143" i="230"/>
  <c r="AA175" i="230"/>
  <c r="K89" i="231"/>
  <c r="N39" i="233"/>
  <c r="P124" i="233"/>
  <c r="K157" i="233"/>
  <c r="AF91" i="234"/>
  <c r="AA56" i="236"/>
  <c r="M72" i="236"/>
  <c r="AB72" i="236" s="1"/>
  <c r="AC56" i="236" s="1"/>
  <c r="N27" i="240"/>
  <c r="Q27" i="240" s="1"/>
  <c r="AF27" i="240"/>
  <c r="AE27" i="240"/>
  <c r="P73" i="240"/>
  <c r="Q73" i="240"/>
  <c r="AA39" i="242"/>
  <c r="N39" i="242"/>
  <c r="Q39" i="242" s="1"/>
  <c r="AF7" i="243"/>
  <c r="AE7" i="243"/>
  <c r="K55" i="245"/>
  <c r="K72" i="245"/>
  <c r="AB176" i="260"/>
  <c r="N176" i="260"/>
  <c r="Q176" i="260" s="1"/>
  <c r="AA176" i="260"/>
  <c r="Q73" i="231"/>
  <c r="P73" i="231"/>
  <c r="M123" i="228"/>
  <c r="AE123" i="228" s="1"/>
  <c r="AF107" i="228"/>
  <c r="AE107" i="228"/>
  <c r="N9" i="206"/>
  <c r="P9" i="206" s="1"/>
  <c r="E8" i="202"/>
  <c r="AA161" i="203"/>
  <c r="O191" i="203"/>
  <c r="P39" i="204"/>
  <c r="P160" i="206"/>
  <c r="AA175" i="209"/>
  <c r="AA41" i="212"/>
  <c r="Q109" i="212"/>
  <c r="O174" i="212"/>
  <c r="Q178" i="212"/>
  <c r="AE42" i="213"/>
  <c r="K8" i="214"/>
  <c r="P26" i="216"/>
  <c r="Q39" i="216"/>
  <c r="Q124" i="218"/>
  <c r="AA75" i="224"/>
  <c r="AF25" i="225"/>
  <c r="N40" i="225"/>
  <c r="AE40" i="225"/>
  <c r="N142" i="227"/>
  <c r="P142" i="227" s="1"/>
  <c r="AB142" i="227"/>
  <c r="Z2" i="228"/>
  <c r="P6" i="226" s="1"/>
  <c r="AB7" i="230"/>
  <c r="N7" i="230"/>
  <c r="Q7" i="230" s="1"/>
  <c r="M191" i="233"/>
  <c r="AF43" i="234"/>
  <c r="N43" i="234"/>
  <c r="Q43" i="234" s="1"/>
  <c r="M106" i="236"/>
  <c r="N106" i="236" s="1"/>
  <c r="N90" i="236"/>
  <c r="Q90" i="236" s="1"/>
  <c r="AB90" i="236"/>
  <c r="M157" i="236"/>
  <c r="N157" i="236" s="1"/>
  <c r="N141" i="236"/>
  <c r="Q141" i="236" s="1"/>
  <c r="Q176" i="236"/>
  <c r="AB8" i="239"/>
  <c r="AA8" i="239"/>
  <c r="N8" i="239"/>
  <c r="P8" i="239" s="1"/>
  <c r="H1" i="242"/>
  <c r="AA74" i="203"/>
  <c r="I8" i="196"/>
  <c r="AA39" i="197"/>
  <c r="N42" i="198"/>
  <c r="P42" i="198" s="1"/>
  <c r="N8" i="204"/>
  <c r="Q8" i="204" s="1"/>
  <c r="P60" i="204"/>
  <c r="K89" i="204"/>
  <c r="M38" i="206"/>
  <c r="AA74" i="206"/>
  <c r="Q91" i="206"/>
  <c r="K123" i="207"/>
  <c r="N126" i="209"/>
  <c r="AA159" i="209"/>
  <c r="G8" i="211"/>
  <c r="AD2" i="213"/>
  <c r="R6" i="211" s="1"/>
  <c r="N92" i="215"/>
  <c r="Q92" i="215" s="1"/>
  <c r="K140" i="215"/>
  <c r="K174" i="215"/>
  <c r="AB108" i="218"/>
  <c r="N108" i="218"/>
  <c r="P108" i="218" s="1"/>
  <c r="K89" i="222"/>
  <c r="M174" i="224"/>
  <c r="AA174" i="224" s="1"/>
  <c r="AA158" i="224"/>
  <c r="Z2" i="225"/>
  <c r="P6" i="223" s="1"/>
  <c r="K123" i="225"/>
  <c r="AB23" i="227"/>
  <c r="AA23" i="227"/>
  <c r="N23" i="227"/>
  <c r="P23" i="227" s="1"/>
  <c r="N57" i="228"/>
  <c r="Q57" i="228" s="1"/>
  <c r="M89" i="233"/>
  <c r="AB89" i="233" s="1"/>
  <c r="AC73" i="233" s="1"/>
  <c r="M38" i="234"/>
  <c r="N22" i="234"/>
  <c r="Q22" i="234" s="1"/>
  <c r="Q73" i="242"/>
  <c r="M89" i="246"/>
  <c r="N89" i="246" s="1"/>
  <c r="AF73" i="246"/>
  <c r="AC2" i="252"/>
  <c r="Q6" i="250" s="1"/>
  <c r="AB39" i="227"/>
  <c r="AA39" i="227"/>
  <c r="P90" i="231"/>
  <c r="Q90" i="231"/>
  <c r="AA56" i="218"/>
  <c r="AB56" i="218"/>
  <c r="P22" i="198"/>
  <c r="P141" i="203"/>
  <c r="AE92" i="204"/>
  <c r="Q58" i="206"/>
  <c r="P127" i="206"/>
  <c r="O123" i="207"/>
  <c r="AF73" i="210"/>
  <c r="M123" i="210"/>
  <c r="AA9" i="212"/>
  <c r="AA93" i="212"/>
  <c r="AA108" i="215"/>
  <c r="O140" i="215"/>
  <c r="AE22" i="216"/>
  <c r="N22" i="221"/>
  <c r="M38" i="221"/>
  <c r="N38" i="221" s="1"/>
  <c r="Q38" i="221" s="1"/>
  <c r="R22" i="221" s="1"/>
  <c r="AB93" i="224"/>
  <c r="AA93" i="224"/>
  <c r="N93" i="224"/>
  <c r="P93" i="224" s="1"/>
  <c r="AF40" i="225"/>
  <c r="AE107" i="225"/>
  <c r="O123" i="225"/>
  <c r="AB8" i="227"/>
  <c r="AA8" i="227"/>
  <c r="N8" i="227"/>
  <c r="P8" i="227" s="1"/>
  <c r="P58" i="227"/>
  <c r="Q58" i="227"/>
  <c r="AB93" i="230"/>
  <c r="N93" i="230"/>
  <c r="Q93" i="230" s="1"/>
  <c r="AF23" i="231"/>
  <c r="AE23" i="231"/>
  <c r="N23" i="231"/>
  <c r="Q23" i="231" s="1"/>
  <c r="AB93" i="233"/>
  <c r="AA93" i="233"/>
  <c r="P109" i="233"/>
  <c r="Q109" i="233"/>
  <c r="P73" i="246"/>
  <c r="Q73" i="246"/>
  <c r="AB108" i="251"/>
  <c r="AA108" i="251"/>
  <c r="M191" i="245"/>
  <c r="AB191" i="245" s="1"/>
  <c r="AC175" i="245" s="1"/>
  <c r="AB175" i="245"/>
  <c r="AB179" i="245"/>
  <c r="AA179" i="245"/>
  <c r="M38" i="246"/>
  <c r="N159" i="248"/>
  <c r="AB159" i="248"/>
  <c r="P8" i="251"/>
  <c r="Q8" i="251"/>
  <c r="M8" i="256"/>
  <c r="K21" i="224"/>
  <c r="Q60" i="225"/>
  <c r="P90" i="225"/>
  <c r="K8" i="226"/>
  <c r="AA143" i="227"/>
  <c r="Q60" i="228"/>
  <c r="P90" i="228"/>
  <c r="M140" i="230"/>
  <c r="K140" i="230"/>
  <c r="Y2" i="231"/>
  <c r="O6" i="229" s="1"/>
  <c r="K89" i="233"/>
  <c r="F1" i="236"/>
  <c r="M191" i="236"/>
  <c r="AB191" i="236" s="1"/>
  <c r="AC175" i="236" s="1"/>
  <c r="M21" i="237"/>
  <c r="N21" i="237" s="1"/>
  <c r="Q21" i="237" s="1"/>
  <c r="R5" i="237" s="1"/>
  <c r="AF28" i="237"/>
  <c r="Q92" i="239"/>
  <c r="K21" i="240"/>
  <c r="AF93" i="240"/>
  <c r="AE93" i="240"/>
  <c r="AA110" i="242"/>
  <c r="AA141" i="242"/>
  <c r="M106" i="245"/>
  <c r="AB106" i="245" s="1"/>
  <c r="AC90" i="245" s="1"/>
  <c r="AA90" i="245"/>
  <c r="N179" i="245"/>
  <c r="N22" i="246"/>
  <c r="Q22" i="246" s="1"/>
  <c r="Y2" i="246"/>
  <c r="O6" i="244" s="1"/>
  <c r="AB57" i="254"/>
  <c r="AA57" i="254"/>
  <c r="N57" i="254"/>
  <c r="P57" i="254" s="1"/>
  <c r="AB74" i="254"/>
  <c r="AA74" i="254"/>
  <c r="N74" i="254"/>
  <c r="Q74" i="254" s="1"/>
  <c r="M191" i="257"/>
  <c r="N191" i="257" s="1"/>
  <c r="AA175" i="257"/>
  <c r="AB175" i="257"/>
  <c r="Z2" i="261"/>
  <c r="P6" i="259" s="1"/>
  <c r="AB57" i="263"/>
  <c r="AA57" i="263"/>
  <c r="N57" i="263"/>
  <c r="O106" i="221"/>
  <c r="O21" i="224"/>
  <c r="AA58" i="224"/>
  <c r="N110" i="224"/>
  <c r="Q110" i="224" s="1"/>
  <c r="N7" i="225"/>
  <c r="Q7" i="225" s="1"/>
  <c r="AC2" i="225"/>
  <c r="Q6" i="223" s="1"/>
  <c r="N6" i="227"/>
  <c r="P6" i="227" s="1"/>
  <c r="AA9" i="227"/>
  <c r="AA41" i="227"/>
  <c r="N74" i="227"/>
  <c r="P74" i="227" s="1"/>
  <c r="AA109" i="227"/>
  <c r="AA160" i="227"/>
  <c r="N7" i="228"/>
  <c r="Q7" i="228" s="1"/>
  <c r="N6" i="230"/>
  <c r="AA57" i="230"/>
  <c r="F1" i="233"/>
  <c r="N40" i="233"/>
  <c r="O89" i="233"/>
  <c r="N92" i="233"/>
  <c r="Q92" i="233" s="1"/>
  <c r="AB108" i="233"/>
  <c r="N108" i="233"/>
  <c r="Q108" i="233" s="1"/>
  <c r="N142" i="233"/>
  <c r="AB159" i="233"/>
  <c r="N159" i="233"/>
  <c r="Q159" i="233" s="1"/>
  <c r="N175" i="236"/>
  <c r="Q175" i="236" s="1"/>
  <c r="N178" i="236"/>
  <c r="Q178" i="236" s="1"/>
  <c r="AB92" i="239"/>
  <c r="AA92" i="239"/>
  <c r="O123" i="239"/>
  <c r="N40" i="240"/>
  <c r="N93" i="240"/>
  <c r="Q93" i="240" s="1"/>
  <c r="N91" i="242"/>
  <c r="Q91" i="242" s="1"/>
  <c r="AA91" i="242"/>
  <c r="M191" i="242"/>
  <c r="N191" i="242" s="1"/>
  <c r="AA176" i="242"/>
  <c r="AA175" i="245"/>
  <c r="F1" i="251"/>
  <c r="F2" i="251" s="1"/>
  <c r="M38" i="251"/>
  <c r="AB38" i="251" s="1"/>
  <c r="AC22" i="251" s="1"/>
  <c r="AB143" i="251"/>
  <c r="AA143" i="251"/>
  <c r="N143" i="251"/>
  <c r="Q126" i="257"/>
  <c r="P179" i="257"/>
  <c r="Q179" i="257"/>
  <c r="AB108" i="263"/>
  <c r="AA108" i="263"/>
  <c r="N108" i="263"/>
  <c r="Q108" i="263" s="1"/>
  <c r="K38" i="218"/>
  <c r="O55" i="218"/>
  <c r="O89" i="218"/>
  <c r="K106" i="218"/>
  <c r="I8" i="220"/>
  <c r="K123" i="222"/>
  <c r="O72" i="224"/>
  <c r="AA126" i="224"/>
  <c r="K21" i="225"/>
  <c r="K55" i="225"/>
  <c r="O21" i="227"/>
  <c r="O55" i="227"/>
  <c r="M106" i="227"/>
  <c r="AA106" i="227" s="1"/>
  <c r="AA125" i="227"/>
  <c r="K21" i="228"/>
  <c r="AA6" i="230"/>
  <c r="K21" i="230"/>
  <c r="K38" i="230"/>
  <c r="K106" i="230"/>
  <c r="AA109" i="230"/>
  <c r="AF24" i="231"/>
  <c r="O89" i="231"/>
  <c r="AF91" i="231"/>
  <c r="E8" i="232"/>
  <c r="AA40" i="233"/>
  <c r="AA142" i="233"/>
  <c r="P107" i="236"/>
  <c r="AB110" i="236"/>
  <c r="AB175" i="236"/>
  <c r="O38" i="237"/>
  <c r="N41" i="237"/>
  <c r="AF41" i="237"/>
  <c r="AB108" i="239"/>
  <c r="N108" i="239"/>
  <c r="M106" i="240"/>
  <c r="AF106" i="240" s="1"/>
  <c r="AG90" i="240" s="1"/>
  <c r="AE90" i="240"/>
  <c r="O21" i="242"/>
  <c r="AF75" i="243"/>
  <c r="H1" i="246"/>
  <c r="AA6" i="248"/>
  <c r="Q143" i="248"/>
  <c r="P143" i="248"/>
  <c r="O38" i="249"/>
  <c r="Q91" i="249"/>
  <c r="AA124" i="251"/>
  <c r="AB124" i="251"/>
  <c r="N124" i="251"/>
  <c r="P56" i="260"/>
  <c r="Q56" i="260"/>
  <c r="Q5" i="261"/>
  <c r="P5" i="261"/>
  <c r="Z2" i="240"/>
  <c r="P6" i="238" s="1"/>
  <c r="N127" i="242"/>
  <c r="AA127" i="242"/>
  <c r="P23" i="246"/>
  <c r="Q23" i="246"/>
  <c r="N179" i="251"/>
  <c r="Q179" i="251" s="1"/>
  <c r="AA179" i="251"/>
  <c r="M38" i="252"/>
  <c r="N38" i="252" s="1"/>
  <c r="N22" i="252"/>
  <c r="AE23" i="255"/>
  <c r="AF23" i="255"/>
  <c r="N23" i="255"/>
  <c r="Q23" i="255" s="1"/>
  <c r="N8" i="258"/>
  <c r="Q8" i="258" s="1"/>
  <c r="AF8" i="258"/>
  <c r="AE8" i="258"/>
  <c r="Q124" i="221"/>
  <c r="Q60" i="222"/>
  <c r="M72" i="224"/>
  <c r="K89" i="224"/>
  <c r="M21" i="225"/>
  <c r="N21" i="225" s="1"/>
  <c r="O89" i="225"/>
  <c r="O55" i="228"/>
  <c r="O89" i="228"/>
  <c r="K123" i="228"/>
  <c r="K55" i="230"/>
  <c r="Q6" i="233"/>
  <c r="O21" i="233"/>
  <c r="K140" i="233"/>
  <c r="M21" i="234"/>
  <c r="N21" i="234" s="1"/>
  <c r="K89" i="234"/>
  <c r="K89" i="236"/>
  <c r="Q142" i="236"/>
  <c r="Q56" i="239"/>
  <c r="M191" i="239"/>
  <c r="AE41" i="240"/>
  <c r="AF41" i="240"/>
  <c r="AA5" i="242"/>
  <c r="AB5" i="242"/>
  <c r="O72" i="242"/>
  <c r="M157" i="242"/>
  <c r="AF8" i="243"/>
  <c r="AE8" i="243"/>
  <c r="AF27" i="243"/>
  <c r="N27" i="243"/>
  <c r="Q27" i="243" s="1"/>
  <c r="AF92" i="243"/>
  <c r="AE92" i="243"/>
  <c r="N7" i="245"/>
  <c r="AB7" i="245"/>
  <c r="P75" i="245"/>
  <c r="AF40" i="246"/>
  <c r="AE40" i="246"/>
  <c r="AF93" i="246"/>
  <c r="AE93" i="246"/>
  <c r="O140" i="248"/>
  <c r="K157" i="248"/>
  <c r="K106" i="219"/>
  <c r="K174" i="221"/>
  <c r="K38" i="222"/>
  <c r="F1" i="224"/>
  <c r="I3" i="223" s="1"/>
  <c r="N8" i="224"/>
  <c r="M89" i="224"/>
  <c r="O89" i="224"/>
  <c r="N179" i="224"/>
  <c r="Q179" i="224" s="1"/>
  <c r="N5" i="225"/>
  <c r="Q5" i="225" s="1"/>
  <c r="K123" i="227"/>
  <c r="K174" i="227"/>
  <c r="F1" i="228"/>
  <c r="F2" i="228" s="1"/>
  <c r="M55" i="228"/>
  <c r="AF55" i="228" s="1"/>
  <c r="AG39" i="228" s="1"/>
  <c r="N61" i="228"/>
  <c r="Q61" i="228" s="1"/>
  <c r="O55" i="230"/>
  <c r="K157" i="230"/>
  <c r="Q157" i="230" s="1"/>
  <c r="R141" i="230" s="1"/>
  <c r="M38" i="231"/>
  <c r="AF38" i="231" s="1"/>
  <c r="AG22" i="231" s="1"/>
  <c r="Q74" i="233"/>
  <c r="O140" i="233"/>
  <c r="K21" i="234"/>
  <c r="H1" i="234"/>
  <c r="O89" i="234"/>
  <c r="K8" i="235"/>
  <c r="N22" i="236"/>
  <c r="O89" i="236"/>
  <c r="Q127" i="236"/>
  <c r="M38" i="237"/>
  <c r="N22" i="237"/>
  <c r="Q22" i="237" s="1"/>
  <c r="M106" i="239"/>
  <c r="AB106" i="239" s="1"/>
  <c r="AC90" i="239" s="1"/>
  <c r="AA90" i="239"/>
  <c r="AF6" i="240"/>
  <c r="N6" i="240"/>
  <c r="Q6" i="240" s="1"/>
  <c r="P124" i="242"/>
  <c r="N8" i="243"/>
  <c r="Q8" i="243" s="1"/>
  <c r="O123" i="245"/>
  <c r="N28" i="246"/>
  <c r="AE28" i="246"/>
  <c r="N40" i="246"/>
  <c r="N93" i="246"/>
  <c r="Q93" i="246" s="1"/>
  <c r="N108" i="248"/>
  <c r="P108" i="248" s="1"/>
  <c r="AB108" i="248"/>
  <c r="AB56" i="251"/>
  <c r="M72" i="251"/>
  <c r="AB72" i="251" s="1"/>
  <c r="AC56" i="251" s="1"/>
  <c r="N56" i="251"/>
  <c r="Q56" i="251" s="1"/>
  <c r="AB93" i="251"/>
  <c r="AA93" i="251"/>
  <c r="N93" i="251"/>
  <c r="AF24" i="255"/>
  <c r="AE24" i="255"/>
  <c r="N24" i="255"/>
  <c r="P24" i="255" s="1"/>
  <c r="O72" i="257"/>
  <c r="H1" i="257"/>
  <c r="P92" i="257"/>
  <c r="Q92" i="257"/>
  <c r="P161" i="257"/>
  <c r="Q161" i="257"/>
  <c r="Q177" i="257"/>
  <c r="AB91" i="260"/>
  <c r="AA91" i="260"/>
  <c r="N91" i="260"/>
  <c r="P91" i="260" s="1"/>
  <c r="AB160" i="260"/>
  <c r="N160" i="260"/>
  <c r="P160" i="260" s="1"/>
  <c r="AB180" i="260"/>
  <c r="AA180" i="260"/>
  <c r="N180" i="260"/>
  <c r="Q180" i="260" s="1"/>
  <c r="N90" i="263"/>
  <c r="M106" i="263"/>
  <c r="AB106" i="263" s="1"/>
  <c r="AC90" i="263" s="1"/>
  <c r="AA90" i="263"/>
  <c r="AA73" i="224"/>
  <c r="K157" i="224"/>
  <c r="F1" i="225"/>
  <c r="F2" i="225" s="1"/>
  <c r="O38" i="225"/>
  <c r="F1" i="227"/>
  <c r="I3" i="226" s="1"/>
  <c r="K38" i="228"/>
  <c r="M106" i="231"/>
  <c r="AF106" i="231" s="1"/>
  <c r="AG90" i="231" s="1"/>
  <c r="AB110" i="233"/>
  <c r="N110" i="233"/>
  <c r="Q110" i="233" s="1"/>
  <c r="AE39" i="237"/>
  <c r="N39" i="237"/>
  <c r="K55" i="237"/>
  <c r="Q74" i="239"/>
  <c r="N158" i="239"/>
  <c r="AA158" i="239"/>
  <c r="Y2" i="240"/>
  <c r="O6" i="238" s="1"/>
  <c r="K8" i="241"/>
  <c r="N109" i="242"/>
  <c r="AA109" i="242"/>
  <c r="M21" i="243"/>
  <c r="N21" i="243" s="1"/>
  <c r="AE5" i="243"/>
  <c r="H1" i="243"/>
  <c r="O21" i="243"/>
  <c r="O55" i="245"/>
  <c r="Q143" i="245"/>
  <c r="F1" i="255"/>
  <c r="F2" i="255" s="1"/>
  <c r="AB143" i="263"/>
  <c r="AA143" i="263"/>
  <c r="Q93" i="248"/>
  <c r="P93" i="248"/>
  <c r="N8" i="249"/>
  <c r="AE8" i="249"/>
  <c r="AF23" i="249"/>
  <c r="AE23" i="249"/>
  <c r="N23" i="249"/>
  <c r="AB159" i="251"/>
  <c r="AA159" i="251"/>
  <c r="M72" i="254"/>
  <c r="N56" i="254"/>
  <c r="Q56" i="254" s="1"/>
  <c r="N42" i="255"/>
  <c r="Q42" i="255" s="1"/>
  <c r="AF42" i="255"/>
  <c r="AE42" i="255"/>
  <c r="AB58" i="260"/>
  <c r="N58" i="260"/>
  <c r="P58" i="260" s="1"/>
  <c r="K123" i="212"/>
  <c r="K38" i="215"/>
  <c r="O72" i="215"/>
  <c r="K157" i="218"/>
  <c r="O38" i="221"/>
  <c r="AA180" i="224"/>
  <c r="M72" i="225"/>
  <c r="AF72" i="225" s="1"/>
  <c r="AG56" i="225" s="1"/>
  <c r="K106" i="225"/>
  <c r="M21" i="227"/>
  <c r="AA21" i="227" s="1"/>
  <c r="M140" i="227"/>
  <c r="AB140" i="227" s="1"/>
  <c r="AC124" i="227" s="1"/>
  <c r="M191" i="227"/>
  <c r="AB191" i="227" s="1"/>
  <c r="AC175" i="227" s="1"/>
  <c r="O38" i="228"/>
  <c r="AE40" i="228"/>
  <c r="K106" i="228"/>
  <c r="K89" i="230"/>
  <c r="O123" i="230"/>
  <c r="K106" i="231"/>
  <c r="AA22" i="233"/>
  <c r="O72" i="233"/>
  <c r="AA110" i="233"/>
  <c r="AB109" i="236"/>
  <c r="AA109" i="236"/>
  <c r="AB143" i="236"/>
  <c r="AA143" i="236"/>
  <c r="Q177" i="236"/>
  <c r="M55" i="237"/>
  <c r="N55" i="237" s="1"/>
  <c r="P55" i="237" s="1"/>
  <c r="AB158" i="239"/>
  <c r="K191" i="239"/>
  <c r="AB109" i="242"/>
  <c r="Q8" i="245"/>
  <c r="AF5" i="246"/>
  <c r="AC2" i="246"/>
  <c r="Q6" i="244" s="1"/>
  <c r="N23" i="251"/>
  <c r="Q23" i="251" s="1"/>
  <c r="AB126" i="251"/>
  <c r="N126" i="251"/>
  <c r="Q126" i="251" s="1"/>
  <c r="N159" i="251"/>
  <c r="Q159" i="251" s="1"/>
  <c r="Q143" i="254"/>
  <c r="AD2" i="258"/>
  <c r="R6" i="256" s="1"/>
  <c r="H1" i="258"/>
  <c r="AB7" i="260"/>
  <c r="AA7" i="260"/>
  <c r="N7" i="260"/>
  <c r="P7" i="260" s="1"/>
  <c r="O157" i="260"/>
  <c r="Q7" i="218"/>
  <c r="F3" i="220"/>
  <c r="K8" i="223"/>
  <c r="Q9" i="224"/>
  <c r="Q41" i="224"/>
  <c r="Q74" i="224"/>
  <c r="P125" i="224"/>
  <c r="Y2" i="225"/>
  <c r="O6" i="223" s="1"/>
  <c r="Q56" i="225"/>
  <c r="O106" i="225"/>
  <c r="Q57" i="227"/>
  <c r="Q175" i="227"/>
  <c r="Q6" i="228"/>
  <c r="O106" i="228"/>
  <c r="E8" i="229"/>
  <c r="M21" i="230"/>
  <c r="AB21" i="230" s="1"/>
  <c r="AC5" i="230" s="1"/>
  <c r="O89" i="230"/>
  <c r="Q127" i="230"/>
  <c r="F1" i="231"/>
  <c r="F2" i="231" s="1"/>
  <c r="Q7" i="233"/>
  <c r="AB75" i="233"/>
  <c r="N75" i="233"/>
  <c r="Q75" i="233" s="1"/>
  <c r="O123" i="233"/>
  <c r="Q40" i="236"/>
  <c r="Q143" i="236"/>
  <c r="AB41" i="239"/>
  <c r="N41" i="239"/>
  <c r="Q110" i="239"/>
  <c r="N39" i="240"/>
  <c r="Q39" i="240" s="1"/>
  <c r="AF39" i="240"/>
  <c r="AB90" i="242"/>
  <c r="N90" i="242"/>
  <c r="P175" i="242"/>
  <c r="Q175" i="242"/>
  <c r="O106" i="243"/>
  <c r="AD2" i="246"/>
  <c r="R6" i="244" s="1"/>
  <c r="M8" i="250"/>
  <c r="AB177" i="251"/>
  <c r="AA177" i="251"/>
  <c r="N177" i="251"/>
  <c r="Q177" i="251" s="1"/>
  <c r="AA56" i="254"/>
  <c r="AD2" i="255"/>
  <c r="R6" i="253" s="1"/>
  <c r="N92" i="255"/>
  <c r="Q92" i="255" s="1"/>
  <c r="AF92" i="255"/>
  <c r="AE92" i="255"/>
  <c r="AA58" i="260"/>
  <c r="AB92" i="260"/>
  <c r="AA92" i="260"/>
  <c r="N92" i="260"/>
  <c r="P92" i="260" s="1"/>
  <c r="N6" i="224"/>
  <c r="Q6" i="224" s="1"/>
  <c r="K38" i="224"/>
  <c r="K106" i="224"/>
  <c r="M89" i="230"/>
  <c r="AB89" i="230" s="1"/>
  <c r="AC73" i="230" s="1"/>
  <c r="K123" i="233"/>
  <c r="AB126" i="233"/>
  <c r="AA126" i="233"/>
  <c r="M174" i="233"/>
  <c r="N176" i="233"/>
  <c r="K140" i="236"/>
  <c r="AF93" i="237"/>
  <c r="AE93" i="237"/>
  <c r="Q23" i="239"/>
  <c r="N126" i="239"/>
  <c r="N8" i="240"/>
  <c r="P8" i="240" s="1"/>
  <c r="AE8" i="240"/>
  <c r="H1" i="240"/>
  <c r="Q7" i="242"/>
  <c r="P7" i="242"/>
  <c r="N41" i="242"/>
  <c r="AB41" i="242"/>
  <c r="N141" i="242"/>
  <c r="N41" i="243"/>
  <c r="Q41" i="243" s="1"/>
  <c r="AE41" i="243"/>
  <c r="Q56" i="243"/>
  <c r="N5" i="248"/>
  <c r="Q5" i="248" s="1"/>
  <c r="O21" i="248"/>
  <c r="H1" i="248"/>
  <c r="Q56" i="248"/>
  <c r="M106" i="248"/>
  <c r="N106" i="248" s="1"/>
  <c r="AB90" i="248"/>
  <c r="AA90" i="248"/>
  <c r="AA23" i="251"/>
  <c r="AB56" i="254"/>
  <c r="Q107" i="254"/>
  <c r="P107" i="254"/>
  <c r="Q7" i="257"/>
  <c r="Q91" i="224"/>
  <c r="M157" i="224"/>
  <c r="AA157" i="224" s="1"/>
  <c r="Y2" i="228"/>
  <c r="O6" i="226" s="1"/>
  <c r="M106" i="234"/>
  <c r="AA23" i="236"/>
  <c r="P57" i="236"/>
  <c r="Q91" i="236"/>
  <c r="P24" i="237"/>
  <c r="Q7" i="239"/>
  <c r="AB23" i="239"/>
  <c r="AA23" i="239"/>
  <c r="N23" i="239"/>
  <c r="P23" i="239" s="1"/>
  <c r="AB58" i="239"/>
  <c r="N58" i="239"/>
  <c r="P58" i="239" s="1"/>
  <c r="P75" i="239"/>
  <c r="Q107" i="239"/>
  <c r="AB159" i="239"/>
  <c r="AA159" i="239"/>
  <c r="AA23" i="242"/>
  <c r="Q158" i="242"/>
  <c r="AF6" i="246"/>
  <c r="N6" i="246"/>
  <c r="Q6" i="246" s="1"/>
  <c r="Z2" i="246"/>
  <c r="P6" i="244" s="1"/>
  <c r="AF25" i="252"/>
  <c r="AE25" i="252"/>
  <c r="AF75" i="252"/>
  <c r="AE75" i="252"/>
  <c r="AB91" i="254"/>
  <c r="AA91" i="254"/>
  <c r="N91" i="254"/>
  <c r="P91" i="254" s="1"/>
  <c r="P73" i="258"/>
  <c r="Q73" i="258"/>
  <c r="AF93" i="258"/>
  <c r="N93" i="258"/>
  <c r="Q93" i="258" s="1"/>
  <c r="AB125" i="260"/>
  <c r="N125" i="260"/>
  <c r="Q125" i="260" s="1"/>
  <c r="Q91" i="245"/>
  <c r="N93" i="249"/>
  <c r="AA6" i="251"/>
  <c r="N178" i="251"/>
  <c r="F1" i="252"/>
  <c r="F2" i="252" s="1"/>
  <c r="K21" i="252"/>
  <c r="AF23" i="252"/>
  <c r="AA8" i="254"/>
  <c r="H1" i="254"/>
  <c r="AB110" i="254"/>
  <c r="N142" i="254"/>
  <c r="P142" i="254" s="1"/>
  <c r="M106" i="255"/>
  <c r="AF106" i="255" s="1"/>
  <c r="AG90" i="255" s="1"/>
  <c r="M38" i="257"/>
  <c r="N38" i="257" s="1"/>
  <c r="N58" i="257"/>
  <c r="N125" i="257"/>
  <c r="P125" i="257" s="1"/>
  <c r="K157" i="257"/>
  <c r="AA179" i="257"/>
  <c r="K38" i="258"/>
  <c r="AF40" i="258"/>
  <c r="F1" i="260"/>
  <c r="I3" i="259" s="1"/>
  <c r="N8" i="260"/>
  <c r="P8" i="260" s="1"/>
  <c r="K38" i="260"/>
  <c r="AB73" i="260"/>
  <c r="N93" i="260"/>
  <c r="Q93" i="260" s="1"/>
  <c r="AF108" i="261"/>
  <c r="N23" i="264"/>
  <c r="Q23" i="264" s="1"/>
  <c r="AE23" i="264"/>
  <c r="AE108" i="264"/>
  <c r="AC2" i="231"/>
  <c r="Q6" i="229" s="1"/>
  <c r="Q93" i="233"/>
  <c r="AC2" i="234"/>
  <c r="Q6" i="232" s="1"/>
  <c r="O72" i="236"/>
  <c r="AB177" i="236"/>
  <c r="AF42" i="237"/>
  <c r="O21" i="239"/>
  <c r="F1" i="240"/>
  <c r="F2" i="240" s="1"/>
  <c r="O21" i="240"/>
  <c r="AB57" i="242"/>
  <c r="O106" i="242"/>
  <c r="AF56" i="243"/>
  <c r="K106" i="243"/>
  <c r="N41" i="245"/>
  <c r="N27" i="246"/>
  <c r="P125" i="251"/>
  <c r="O21" i="252"/>
  <c r="G8" i="253"/>
  <c r="N92" i="254"/>
  <c r="Q92" i="254" s="1"/>
  <c r="Q176" i="254"/>
  <c r="N110" i="257"/>
  <c r="O157" i="257"/>
  <c r="AB179" i="257"/>
  <c r="O38" i="258"/>
  <c r="AE73" i="258"/>
  <c r="AE92" i="258"/>
  <c r="O38" i="260"/>
  <c r="N109" i="260"/>
  <c r="P109" i="260" s="1"/>
  <c r="N143" i="260"/>
  <c r="Q143" i="260" s="1"/>
  <c r="K21" i="261"/>
  <c r="Q21" i="261" s="1"/>
  <c r="R5" i="261" s="1"/>
  <c r="M55" i="261"/>
  <c r="N55" i="261" s="1"/>
  <c r="K55" i="261"/>
  <c r="K106" i="261"/>
  <c r="O21" i="263"/>
  <c r="Q91" i="263"/>
  <c r="N178" i="263"/>
  <c r="K106" i="264"/>
  <c r="AF108" i="264"/>
  <c r="G8" i="247"/>
  <c r="F1" i="248"/>
  <c r="F2" i="248" s="1"/>
  <c r="O72" i="251"/>
  <c r="M157" i="251"/>
  <c r="AB157" i="251" s="1"/>
  <c r="AC141" i="251" s="1"/>
  <c r="M38" i="255"/>
  <c r="AE38" i="255" s="1"/>
  <c r="M38" i="258"/>
  <c r="AF38" i="258" s="1"/>
  <c r="AG22" i="258" s="1"/>
  <c r="AF73" i="258"/>
  <c r="M38" i="249"/>
  <c r="N38" i="249" s="1"/>
  <c r="N22" i="255"/>
  <c r="Q22" i="255" s="1"/>
  <c r="N107" i="257"/>
  <c r="M157" i="257"/>
  <c r="AA157" i="257" s="1"/>
  <c r="K191" i="257"/>
  <c r="N22" i="258"/>
  <c r="Q22" i="258" s="1"/>
  <c r="N5" i="260"/>
  <c r="Q5" i="260" s="1"/>
  <c r="Q58" i="260"/>
  <c r="M21" i="261"/>
  <c r="N21" i="261" s="1"/>
  <c r="N6" i="263"/>
  <c r="Q6" i="263" s="1"/>
  <c r="N107" i="263"/>
  <c r="Q107" i="263" s="1"/>
  <c r="N159" i="263"/>
  <c r="Q159" i="263" s="1"/>
  <c r="M21" i="264"/>
  <c r="N21" i="264" s="1"/>
  <c r="Q21" i="264" s="1"/>
  <c r="R5" i="264" s="1"/>
  <c r="K55" i="264"/>
  <c r="N58" i="264"/>
  <c r="K72" i="257"/>
  <c r="M106" i="258"/>
  <c r="I8" i="259"/>
  <c r="K157" i="260"/>
  <c r="K8" i="262"/>
  <c r="Q22" i="263"/>
  <c r="M72" i="263"/>
  <c r="AB72" i="263" s="1"/>
  <c r="AC56" i="263" s="1"/>
  <c r="N56" i="263"/>
  <c r="M72" i="239"/>
  <c r="AB72" i="239" s="1"/>
  <c r="AC56" i="239" s="1"/>
  <c r="O89" i="239"/>
  <c r="K123" i="239"/>
  <c r="Q142" i="239"/>
  <c r="O72" i="245"/>
  <c r="K123" i="245"/>
  <c r="O89" i="246"/>
  <c r="M55" i="248"/>
  <c r="N55" i="248" s="1"/>
  <c r="K72" i="249"/>
  <c r="O89" i="251"/>
  <c r="AB92" i="251"/>
  <c r="N92" i="251"/>
  <c r="Q92" i="251" s="1"/>
  <c r="Q142" i="251"/>
  <c r="M106" i="252"/>
  <c r="AE106" i="252" s="1"/>
  <c r="M106" i="254"/>
  <c r="N106" i="254" s="1"/>
  <c r="Q109" i="254"/>
  <c r="K140" i="254"/>
  <c r="AA143" i="254"/>
  <c r="K174" i="254"/>
  <c r="AA7" i="257"/>
  <c r="AA39" i="257"/>
  <c r="M72" i="257"/>
  <c r="AB72" i="257" s="1"/>
  <c r="AC56" i="257" s="1"/>
  <c r="K89" i="257"/>
  <c r="AA126" i="257"/>
  <c r="AB141" i="257"/>
  <c r="O174" i="257"/>
  <c r="AA177" i="257"/>
  <c r="AF74" i="258"/>
  <c r="K140" i="263"/>
  <c r="AC2" i="264"/>
  <c r="Q6" i="262" s="1"/>
  <c r="AE24" i="264"/>
  <c r="Q90" i="252"/>
  <c r="K8" i="253"/>
  <c r="M89" i="254"/>
  <c r="O140" i="254"/>
  <c r="O174" i="254"/>
  <c r="Q177" i="254"/>
  <c r="Q27" i="255"/>
  <c r="O89" i="257"/>
  <c r="Q27" i="258"/>
  <c r="AB75" i="260"/>
  <c r="AA75" i="260"/>
  <c r="Q141" i="260"/>
  <c r="AF5" i="261"/>
  <c r="P7" i="263"/>
  <c r="P160" i="263"/>
  <c r="AD2" i="264"/>
  <c r="R6" i="262" s="1"/>
  <c r="Y2" i="258"/>
  <c r="O6" i="256" s="1"/>
  <c r="AB107" i="260"/>
  <c r="N107" i="260"/>
  <c r="Q107" i="260" s="1"/>
  <c r="AB56" i="263"/>
  <c r="M89" i="263"/>
  <c r="N89" i="263" s="1"/>
  <c r="N176" i="263"/>
  <c r="Q176" i="263" s="1"/>
  <c r="O157" i="233"/>
  <c r="O21" i="234"/>
  <c r="Y2" i="234"/>
  <c r="O6" i="232" s="1"/>
  <c r="M106" i="237"/>
  <c r="AE106" i="237" s="1"/>
  <c r="M8" i="238"/>
  <c r="AA56" i="239"/>
  <c r="M89" i="239"/>
  <c r="N89" i="239" s="1"/>
  <c r="K89" i="243"/>
  <c r="K8" i="244"/>
  <c r="O89" i="245"/>
  <c r="K8" i="247"/>
  <c r="AA5" i="251"/>
  <c r="N5" i="251"/>
  <c r="Q5" i="251" s="1"/>
  <c r="K191" i="251"/>
  <c r="P191" i="251" s="1"/>
  <c r="AF41" i="252"/>
  <c r="AF56" i="252"/>
  <c r="AE90" i="252"/>
  <c r="AF27" i="255"/>
  <c r="O89" i="255"/>
  <c r="M89" i="257"/>
  <c r="N159" i="257"/>
  <c r="Q159" i="257" s="1"/>
  <c r="AB178" i="257"/>
  <c r="AA178" i="257"/>
  <c r="Q91" i="258"/>
  <c r="N22" i="260"/>
  <c r="Q22" i="260" s="1"/>
  <c r="Q126" i="260"/>
  <c r="Q177" i="260"/>
  <c r="K191" i="260"/>
  <c r="M123" i="261"/>
  <c r="AF123" i="261" s="1"/>
  <c r="AG107" i="261" s="1"/>
  <c r="Q7" i="263"/>
  <c r="N93" i="263"/>
  <c r="Q93" i="263" s="1"/>
  <c r="K157" i="263"/>
  <c r="Q160" i="263"/>
  <c r="K38" i="264"/>
  <c r="P38" i="264" s="1"/>
  <c r="AF73" i="264"/>
  <c r="M123" i="264"/>
  <c r="K123" i="264"/>
  <c r="M55" i="242"/>
  <c r="AA55" i="242" s="1"/>
  <c r="P56" i="242"/>
  <c r="Q179" i="242"/>
  <c r="M72" i="245"/>
  <c r="AB72" i="245" s="1"/>
  <c r="AC56" i="245" s="1"/>
  <c r="Q176" i="245"/>
  <c r="O38" i="246"/>
  <c r="M89" i="248"/>
  <c r="AA89" i="248" s="1"/>
  <c r="F1" i="249"/>
  <c r="F2" i="249" s="1"/>
  <c r="Q41" i="251"/>
  <c r="P57" i="251"/>
  <c r="Q7" i="252"/>
  <c r="O72" i="252"/>
  <c r="AA40" i="254"/>
  <c r="E8" i="256"/>
  <c r="F1" i="257"/>
  <c r="F2" i="257" s="1"/>
  <c r="Q8" i="257"/>
  <c r="Q73" i="257"/>
  <c r="AA108" i="257"/>
  <c r="M140" i="257"/>
  <c r="AB140" i="257" s="1"/>
  <c r="AC124" i="257" s="1"/>
  <c r="Q127" i="257"/>
  <c r="Q178" i="257"/>
  <c r="F1" i="258"/>
  <c r="F2" i="258" s="1"/>
  <c r="O191" i="260"/>
  <c r="M38" i="261"/>
  <c r="AE59" i="261"/>
  <c r="O157" i="263"/>
  <c r="Q180" i="263"/>
  <c r="AE6" i="264"/>
  <c r="AE5" i="249"/>
  <c r="M21" i="249"/>
  <c r="N21" i="249" s="1"/>
  <c r="Q21" i="249" s="1"/>
  <c r="R5" i="249" s="1"/>
  <c r="AC2" i="249"/>
  <c r="Q6" i="247" s="1"/>
  <c r="M106" i="251"/>
  <c r="N106" i="251" s="1"/>
  <c r="K174" i="251"/>
  <c r="M157" i="254"/>
  <c r="AB157" i="254" s="1"/>
  <c r="AC141" i="254" s="1"/>
  <c r="H1" i="255"/>
  <c r="M21" i="257"/>
  <c r="K174" i="260"/>
  <c r="K89" i="261"/>
  <c r="Q91" i="237"/>
  <c r="O106" i="237"/>
  <c r="AB57" i="239"/>
  <c r="AA57" i="239"/>
  <c r="AB143" i="239"/>
  <c r="N143" i="239"/>
  <c r="Q143" i="239" s="1"/>
  <c r="AA56" i="245"/>
  <c r="AA93" i="245"/>
  <c r="O191" i="245"/>
  <c r="N27" i="249"/>
  <c r="Q27" i="249" s="1"/>
  <c r="K21" i="251"/>
  <c r="N90" i="251"/>
  <c r="Q90" i="251" s="1"/>
  <c r="N42" i="252"/>
  <c r="Q42" i="252" s="1"/>
  <c r="K106" i="252"/>
  <c r="AA125" i="254"/>
  <c r="N141" i="254"/>
  <c r="Q141" i="254" s="1"/>
  <c r="N28" i="255"/>
  <c r="P28" i="255" s="1"/>
  <c r="AA40" i="257"/>
  <c r="AB109" i="257"/>
  <c r="AA109" i="257"/>
  <c r="AA124" i="257"/>
  <c r="AB160" i="257"/>
  <c r="N160" i="257"/>
  <c r="Q160" i="257" s="1"/>
  <c r="N40" i="258"/>
  <c r="K89" i="258"/>
  <c r="E8" i="259"/>
  <c r="N40" i="260"/>
  <c r="P40" i="260" s="1"/>
  <c r="N108" i="260"/>
  <c r="Q108" i="260" s="1"/>
  <c r="O174" i="260"/>
  <c r="O89" i="261"/>
  <c r="AF91" i="261"/>
  <c r="N74" i="263"/>
  <c r="Q74" i="263" s="1"/>
  <c r="K106" i="263"/>
  <c r="AA125" i="263"/>
  <c r="N177" i="263"/>
  <c r="Q177" i="263" s="1"/>
  <c r="AF91" i="264"/>
  <c r="Q26" i="246"/>
  <c r="P109" i="248"/>
  <c r="Q125" i="248"/>
  <c r="O157" i="248"/>
  <c r="H1" i="249"/>
  <c r="O21" i="251"/>
  <c r="P74" i="251"/>
  <c r="P109" i="251"/>
  <c r="P27" i="252"/>
  <c r="P91" i="252"/>
  <c r="O106" i="252"/>
  <c r="AA175" i="254"/>
  <c r="Q178" i="254"/>
  <c r="AA5" i="257"/>
  <c r="Q109" i="257"/>
  <c r="AB143" i="257"/>
  <c r="N143" i="257"/>
  <c r="Q143" i="257" s="1"/>
  <c r="AF5" i="258"/>
  <c r="AE24" i="258"/>
  <c r="O89" i="258"/>
  <c r="P73" i="260"/>
  <c r="Q42" i="261"/>
  <c r="F1" i="263"/>
  <c r="I3" i="262" s="1"/>
  <c r="O106" i="263"/>
  <c r="AA109" i="263"/>
  <c r="Q141" i="263"/>
  <c r="M89" i="234"/>
  <c r="N89" i="234" s="1"/>
  <c r="O55" i="236"/>
  <c r="O140" i="236"/>
  <c r="O174" i="236"/>
  <c r="K72" i="237"/>
  <c r="F1" i="239"/>
  <c r="F2" i="239" s="1"/>
  <c r="AA143" i="239"/>
  <c r="K174" i="239"/>
  <c r="G8" i="241"/>
  <c r="F1" i="242"/>
  <c r="AA8" i="242"/>
  <c r="M106" i="242"/>
  <c r="AB106" i="242" s="1"/>
  <c r="AC90" i="242" s="1"/>
  <c r="F1" i="243"/>
  <c r="F2" i="243" s="1"/>
  <c r="K106" i="245"/>
  <c r="Q109" i="245"/>
  <c r="AE41" i="246"/>
  <c r="AF56" i="246"/>
  <c r="M106" i="246"/>
  <c r="AF106" i="246" s="1"/>
  <c r="AG90" i="246" s="1"/>
  <c r="M8" i="247"/>
  <c r="AB57" i="248"/>
  <c r="AA57" i="248"/>
  <c r="M191" i="248"/>
  <c r="AB191" i="248" s="1"/>
  <c r="AC175" i="248" s="1"/>
  <c r="Y2" i="249"/>
  <c r="O6" i="247" s="1"/>
  <c r="N6" i="251"/>
  <c r="AA90" i="251"/>
  <c r="O140" i="251"/>
  <c r="N23" i="252"/>
  <c r="Q23" i="252" s="1"/>
  <c r="AE42" i="252"/>
  <c r="N8" i="254"/>
  <c r="N110" i="254"/>
  <c r="Q110" i="254" s="1"/>
  <c r="Q158" i="254"/>
  <c r="AB175" i="254"/>
  <c r="AE28" i="255"/>
  <c r="Y2" i="255"/>
  <c r="O6" i="253" s="1"/>
  <c r="O106" i="257"/>
  <c r="AA160" i="257"/>
  <c r="AF24" i="258"/>
  <c r="AE28" i="258"/>
  <c r="AA40" i="260"/>
  <c r="Q57" i="260"/>
  <c r="AA108" i="260"/>
  <c r="AA142" i="260"/>
  <c r="H1" i="261"/>
  <c r="AF22" i="261"/>
  <c r="N60" i="261"/>
  <c r="Q60" i="261" s="1"/>
  <c r="N108" i="261"/>
  <c r="Q108" i="261" s="1"/>
  <c r="H1" i="263"/>
  <c r="AA74" i="263"/>
  <c r="AB177" i="263"/>
  <c r="O191" i="263"/>
  <c r="K191" i="233"/>
  <c r="N73" i="234"/>
  <c r="O72" i="237"/>
  <c r="AA74" i="239"/>
  <c r="Q91" i="239"/>
  <c r="N109" i="239"/>
  <c r="P109" i="239" s="1"/>
  <c r="O174" i="239"/>
  <c r="AA177" i="239"/>
  <c r="AB8" i="242"/>
  <c r="M106" i="243"/>
  <c r="AE106" i="243" s="1"/>
  <c r="M8" i="244"/>
  <c r="N74" i="245"/>
  <c r="Q74" i="245" s="1"/>
  <c r="K140" i="245"/>
  <c r="AF41" i="246"/>
  <c r="K106" i="246"/>
  <c r="AB7" i="248"/>
  <c r="N57" i="248"/>
  <c r="P57" i="248" s="1"/>
  <c r="N74" i="248"/>
  <c r="K106" i="248"/>
  <c r="P125" i="248"/>
  <c r="M157" i="248"/>
  <c r="AB157" i="248" s="1"/>
  <c r="AC141" i="248" s="1"/>
  <c r="N175" i="248"/>
  <c r="Z2" i="249"/>
  <c r="P6" i="247" s="1"/>
  <c r="AE27" i="249"/>
  <c r="K8" i="250"/>
  <c r="M55" i="251"/>
  <c r="N55" i="251" s="1"/>
  <c r="P55" i="251" s="1"/>
  <c r="Q74" i="251"/>
  <c r="AB90" i="251"/>
  <c r="Q109" i="251"/>
  <c r="O55" i="252"/>
  <c r="Q91" i="252"/>
  <c r="K55" i="254"/>
  <c r="Q142" i="254"/>
  <c r="AA178" i="254"/>
  <c r="K38" i="257"/>
  <c r="P38" i="257" s="1"/>
  <c r="AB41" i="257"/>
  <c r="N41" i="257"/>
  <c r="Q41" i="257" s="1"/>
  <c r="Q125" i="257"/>
  <c r="AA143" i="257"/>
  <c r="AF28" i="258"/>
  <c r="H1" i="260"/>
  <c r="AA23" i="260"/>
  <c r="Q73" i="260"/>
  <c r="N124" i="260"/>
  <c r="N127" i="260"/>
  <c r="P127" i="260" s="1"/>
  <c r="N178" i="260"/>
  <c r="P178" i="260" s="1"/>
  <c r="AE7" i="261"/>
  <c r="AE42" i="261"/>
  <c r="AE57" i="261"/>
  <c r="AA8" i="263"/>
  <c r="K55" i="263"/>
  <c r="AA141" i="263"/>
  <c r="AE7" i="264"/>
  <c r="F1" i="264"/>
  <c r="F2" i="264" s="1"/>
  <c r="O89" i="252"/>
  <c r="F1" i="254"/>
  <c r="AA107" i="254"/>
  <c r="AB107" i="254"/>
  <c r="AF6" i="255"/>
  <c r="N6" i="255"/>
  <c r="Q6" i="255" s="1"/>
  <c r="AF7" i="261"/>
  <c r="AF7" i="264"/>
  <c r="Q42" i="264"/>
  <c r="G8" i="238"/>
  <c r="K106" i="239"/>
  <c r="O191" i="239"/>
  <c r="M72" i="242"/>
  <c r="F1" i="245"/>
  <c r="F2" i="245" s="1"/>
  <c r="K38" i="245"/>
  <c r="F1" i="246"/>
  <c r="F2" i="246" s="1"/>
  <c r="K21" i="246"/>
  <c r="Q91" i="248"/>
  <c r="P27" i="249"/>
  <c r="O89" i="249"/>
  <c r="E8" i="250"/>
  <c r="K38" i="251"/>
  <c r="M55" i="254"/>
  <c r="N55" i="254" s="1"/>
  <c r="O72" i="254"/>
  <c r="K123" i="254"/>
  <c r="K8" i="256"/>
  <c r="O38" i="257"/>
  <c r="O21" i="258"/>
  <c r="M72" i="260"/>
  <c r="N72" i="260" s="1"/>
  <c r="O72" i="263"/>
  <c r="O21" i="264"/>
  <c r="AA89" i="263"/>
  <c r="P21" i="264"/>
  <c r="P91" i="264"/>
  <c r="Q91" i="264"/>
  <c r="F2" i="263"/>
  <c r="P109" i="263"/>
  <c r="Q109" i="263"/>
  <c r="Q7" i="264"/>
  <c r="P7" i="264"/>
  <c r="P23" i="264"/>
  <c r="Q39" i="264"/>
  <c r="P39" i="264"/>
  <c r="Q5" i="264"/>
  <c r="P5" i="264"/>
  <c r="Q38" i="264"/>
  <c r="R22" i="264" s="1"/>
  <c r="AF123" i="264"/>
  <c r="AG107" i="264" s="1"/>
  <c r="AE123" i="264"/>
  <c r="N123" i="264"/>
  <c r="P8" i="263"/>
  <c r="Q8" i="263"/>
  <c r="N72" i="263"/>
  <c r="N55" i="263"/>
  <c r="AB55" i="263"/>
  <c r="AC39" i="263" s="1"/>
  <c r="AA55" i="263"/>
  <c r="Q90" i="263"/>
  <c r="P90" i="263"/>
  <c r="P127" i="263"/>
  <c r="Q127" i="263"/>
  <c r="Q6" i="264"/>
  <c r="P6" i="264"/>
  <c r="N158" i="263"/>
  <c r="M191" i="263"/>
  <c r="N57" i="264"/>
  <c r="N110" i="264"/>
  <c r="AB8" i="263"/>
  <c r="P41" i="263"/>
  <c r="P75" i="263"/>
  <c r="N106" i="263"/>
  <c r="P108" i="263"/>
  <c r="AB109" i="263"/>
  <c r="P126" i="263"/>
  <c r="AB127" i="263"/>
  <c r="N157" i="263"/>
  <c r="P159" i="263"/>
  <c r="AE38" i="264"/>
  <c r="P42" i="264"/>
  <c r="N56" i="264"/>
  <c r="M72" i="264"/>
  <c r="AF38" i="264"/>
  <c r="AG22" i="264" s="1"/>
  <c r="N5" i="263"/>
  <c r="M38" i="263"/>
  <c r="N39" i="263"/>
  <c r="N73" i="263"/>
  <c r="AB90" i="263"/>
  <c r="M123" i="263"/>
  <c r="N124" i="263"/>
  <c r="M174" i="263"/>
  <c r="N175" i="263"/>
  <c r="AE5" i="264"/>
  <c r="N60" i="264"/>
  <c r="M106" i="264"/>
  <c r="N109" i="264"/>
  <c r="P40" i="263"/>
  <c r="P125" i="263"/>
  <c r="P143" i="263"/>
  <c r="P176" i="263"/>
  <c r="P180" i="263"/>
  <c r="AF21" i="264"/>
  <c r="AG5" i="264" s="1"/>
  <c r="P41" i="264"/>
  <c r="AE57" i="264"/>
  <c r="AE110" i="264"/>
  <c r="N23" i="263"/>
  <c r="O38" i="263"/>
  <c r="N58" i="263"/>
  <c r="N92" i="263"/>
  <c r="AA107" i="263"/>
  <c r="N110" i="263"/>
  <c r="N142" i="263"/>
  <c r="AA158" i="263"/>
  <c r="N161" i="263"/>
  <c r="N179" i="263"/>
  <c r="N40" i="264"/>
  <c r="N73" i="264"/>
  <c r="M89" i="264"/>
  <c r="N92" i="264"/>
  <c r="E8" i="262"/>
  <c r="M21" i="263"/>
  <c r="M140" i="263"/>
  <c r="AA176" i="263"/>
  <c r="P24" i="264"/>
  <c r="AE41" i="264"/>
  <c r="AE56" i="264"/>
  <c r="N59" i="264"/>
  <c r="AA106" i="263"/>
  <c r="AA157" i="263"/>
  <c r="AE60" i="264"/>
  <c r="N107" i="264"/>
  <c r="AE109" i="264"/>
  <c r="AA5" i="263"/>
  <c r="AA39" i="263"/>
  <c r="AA73" i="263"/>
  <c r="AA124" i="263"/>
  <c r="P141" i="263"/>
  <c r="AA175" i="263"/>
  <c r="P108" i="264"/>
  <c r="AA23" i="263"/>
  <c r="AB39" i="263"/>
  <c r="AA58" i="263"/>
  <c r="AB73" i="263"/>
  <c r="AA92" i="263"/>
  <c r="AA110" i="263"/>
  <c r="AA142" i="263"/>
  <c r="AA161" i="263"/>
  <c r="AA179" i="263"/>
  <c r="AE40" i="264"/>
  <c r="M55" i="264"/>
  <c r="AE92" i="264"/>
  <c r="P91" i="261"/>
  <c r="Q91" i="261"/>
  <c r="Q6" i="261"/>
  <c r="P6" i="261"/>
  <c r="AE55" i="261"/>
  <c r="AA38" i="260"/>
  <c r="N38" i="260"/>
  <c r="AB38" i="260"/>
  <c r="AC22" i="260" s="1"/>
  <c r="Q59" i="261"/>
  <c r="P59" i="261"/>
  <c r="Q89" i="260"/>
  <c r="R73" i="260" s="1"/>
  <c r="P89" i="260"/>
  <c r="Q7" i="261"/>
  <c r="P7" i="261"/>
  <c r="Q23" i="261"/>
  <c r="P23" i="261"/>
  <c r="N55" i="260"/>
  <c r="AB55" i="260"/>
  <c r="AC39" i="260" s="1"/>
  <c r="F2" i="260"/>
  <c r="AB72" i="260"/>
  <c r="AC56" i="260" s="1"/>
  <c r="N38" i="261"/>
  <c r="AF38" i="261"/>
  <c r="AG22" i="261" s="1"/>
  <c r="AE38" i="261"/>
  <c r="AA22" i="260"/>
  <c r="AF73" i="261"/>
  <c r="M106" i="260"/>
  <c r="M191" i="260"/>
  <c r="N57" i="261"/>
  <c r="N110" i="261"/>
  <c r="P41" i="260"/>
  <c r="P75" i="260"/>
  <c r="P126" i="260"/>
  <c r="N157" i="260"/>
  <c r="P159" i="260"/>
  <c r="P177" i="260"/>
  <c r="AE6" i="261"/>
  <c r="P42" i="261"/>
  <c r="N56" i="261"/>
  <c r="M72" i="261"/>
  <c r="AF107" i="261"/>
  <c r="AA56" i="260"/>
  <c r="AA90" i="260"/>
  <c r="P158" i="260"/>
  <c r="AF6" i="261"/>
  <c r="N41" i="261"/>
  <c r="AB56" i="260"/>
  <c r="M123" i="260"/>
  <c r="M174" i="260"/>
  <c r="N175" i="260"/>
  <c r="AE21" i="261"/>
  <c r="M106" i="261"/>
  <c r="P6" i="260"/>
  <c r="P74" i="260"/>
  <c r="AA89" i="260"/>
  <c r="P125" i="260"/>
  <c r="AF21" i="261"/>
  <c r="AG5" i="261" s="1"/>
  <c r="N23" i="260"/>
  <c r="AB89" i="260"/>
  <c r="AC73" i="260" s="1"/>
  <c r="AA107" i="260"/>
  <c r="N142" i="260"/>
  <c r="AA158" i="260"/>
  <c r="N161" i="260"/>
  <c r="N179" i="260"/>
  <c r="N40" i="261"/>
  <c r="N73" i="261"/>
  <c r="M89" i="261"/>
  <c r="N92" i="261"/>
  <c r="P109" i="261"/>
  <c r="M21" i="260"/>
  <c r="M140" i="260"/>
  <c r="P24" i="261"/>
  <c r="N39" i="261"/>
  <c r="AE41" i="261"/>
  <c r="AE56" i="261"/>
  <c r="AA157" i="260"/>
  <c r="AE60" i="261"/>
  <c r="N107" i="261"/>
  <c r="AE109" i="261"/>
  <c r="AA5" i="260"/>
  <c r="P141" i="260"/>
  <c r="AA175" i="260"/>
  <c r="AE24" i="261"/>
  <c r="AA179" i="260"/>
  <c r="AE40" i="261"/>
  <c r="AE92" i="261"/>
  <c r="AA191" i="257"/>
  <c r="Q41" i="258"/>
  <c r="P41" i="258"/>
  <c r="AB21" i="257"/>
  <c r="AC5" i="257" s="1"/>
  <c r="AA21" i="257"/>
  <c r="N21" i="257"/>
  <c r="AA140" i="257"/>
  <c r="N140" i="257"/>
  <c r="AB89" i="257"/>
  <c r="AC73" i="257" s="1"/>
  <c r="AA89" i="257"/>
  <c r="N89" i="257"/>
  <c r="AF106" i="258"/>
  <c r="AG90" i="258" s="1"/>
  <c r="AE106" i="258"/>
  <c r="N106" i="258"/>
  <c r="AB55" i="257"/>
  <c r="AC39" i="257" s="1"/>
  <c r="AA55" i="257"/>
  <c r="N55" i="257"/>
  <c r="N72" i="257"/>
  <c r="AA72" i="257"/>
  <c r="Q142" i="257"/>
  <c r="P142" i="257"/>
  <c r="P74" i="258"/>
  <c r="Q74" i="258"/>
  <c r="Q93" i="257"/>
  <c r="P93" i="257"/>
  <c r="P8" i="258"/>
  <c r="P28" i="258"/>
  <c r="Q28" i="258"/>
  <c r="Q74" i="257"/>
  <c r="P74" i="257"/>
  <c r="I3" i="256"/>
  <c r="P24" i="258"/>
  <c r="Q24" i="258"/>
  <c r="Q39" i="258"/>
  <c r="P39" i="258"/>
  <c r="AB74" i="257"/>
  <c r="AB93" i="257"/>
  <c r="AB5" i="257"/>
  <c r="N56" i="257"/>
  <c r="N90" i="257"/>
  <c r="N7" i="258"/>
  <c r="P23" i="258"/>
  <c r="P27" i="258"/>
  <c r="M55" i="258"/>
  <c r="AF90" i="258"/>
  <c r="P8" i="257"/>
  <c r="AA38" i="257"/>
  <c r="P57" i="257"/>
  <c r="P91" i="257"/>
  <c r="P109" i="257"/>
  <c r="P127" i="257"/>
  <c r="AB142" i="257"/>
  <c r="P178" i="257"/>
  <c r="N26" i="258"/>
  <c r="P93" i="258"/>
  <c r="AB38" i="257"/>
  <c r="AC22" i="257" s="1"/>
  <c r="AE39" i="258"/>
  <c r="N42" i="258"/>
  <c r="O55" i="258"/>
  <c r="M89" i="258"/>
  <c r="N92" i="258"/>
  <c r="M106" i="257"/>
  <c r="N158" i="257"/>
  <c r="N6" i="258"/>
  <c r="AF39" i="258"/>
  <c r="P75" i="257"/>
  <c r="P108" i="257"/>
  <c r="P126" i="257"/>
  <c r="P159" i="257"/>
  <c r="P177" i="257"/>
  <c r="N5" i="258"/>
  <c r="AE7" i="258"/>
  <c r="AE22" i="258"/>
  <c r="N25" i="258"/>
  <c r="N56" i="258"/>
  <c r="M72" i="258"/>
  <c r="N75" i="258"/>
  <c r="AA56" i="257"/>
  <c r="AA90" i="257"/>
  <c r="AF22" i="258"/>
  <c r="AE26" i="258"/>
  <c r="N5" i="257"/>
  <c r="AB56" i="257"/>
  <c r="M123" i="257"/>
  <c r="AA159" i="257"/>
  <c r="M174" i="257"/>
  <c r="N175" i="257"/>
  <c r="AE42" i="258"/>
  <c r="P6" i="257"/>
  <c r="P40" i="257"/>
  <c r="P176" i="257"/>
  <c r="AE6" i="258"/>
  <c r="M21" i="258"/>
  <c r="P39" i="257"/>
  <c r="P73" i="257"/>
  <c r="P124" i="257"/>
  <c r="AA158" i="257"/>
  <c r="AE25" i="258"/>
  <c r="AB72" i="254"/>
  <c r="AC56" i="254" s="1"/>
  <c r="AA72" i="254"/>
  <c r="N72" i="254"/>
  <c r="Q75" i="254"/>
  <c r="P75" i="254"/>
  <c r="Q108" i="254"/>
  <c r="P108" i="254"/>
  <c r="N89" i="254"/>
  <c r="AB89" i="254"/>
  <c r="AC73" i="254" s="1"/>
  <c r="AA89" i="254"/>
  <c r="Q8" i="255"/>
  <c r="P8" i="255"/>
  <c r="Q73" i="255"/>
  <c r="P73" i="255"/>
  <c r="N106" i="255"/>
  <c r="Q41" i="254"/>
  <c r="P41" i="254"/>
  <c r="Q41" i="255"/>
  <c r="P41" i="255"/>
  <c r="N38" i="255"/>
  <c r="AF38" i="255"/>
  <c r="AG22" i="255" s="1"/>
  <c r="Q39" i="255"/>
  <c r="P39" i="255"/>
  <c r="F2" i="254"/>
  <c r="N191" i="254"/>
  <c r="AB191" i="254"/>
  <c r="AC175" i="254" s="1"/>
  <c r="AA191" i="254"/>
  <c r="Q7" i="254"/>
  <c r="P7" i="254"/>
  <c r="AA106" i="254"/>
  <c r="Q126" i="254"/>
  <c r="P126" i="254"/>
  <c r="Q159" i="254"/>
  <c r="P159" i="254"/>
  <c r="Q179" i="254"/>
  <c r="P179" i="254"/>
  <c r="N21" i="255"/>
  <c r="AF21" i="255"/>
  <c r="AG5" i="255" s="1"/>
  <c r="AE21" i="255"/>
  <c r="Q40" i="255"/>
  <c r="P40" i="255"/>
  <c r="AF5" i="255"/>
  <c r="Q24" i="255"/>
  <c r="AF56" i="255"/>
  <c r="Q74" i="255"/>
  <c r="N5" i="254"/>
  <c r="AA7" i="254"/>
  <c r="M38" i="254"/>
  <c r="N39" i="254"/>
  <c r="AA41" i="254"/>
  <c r="N73" i="254"/>
  <c r="AA75" i="254"/>
  <c r="AB90" i="254"/>
  <c r="AA108" i="254"/>
  <c r="M123" i="254"/>
  <c r="N124" i="254"/>
  <c r="AA126" i="254"/>
  <c r="AA159" i="254"/>
  <c r="AA179" i="254"/>
  <c r="N7" i="255"/>
  <c r="P27" i="255"/>
  <c r="AE40" i="255"/>
  <c r="M55" i="255"/>
  <c r="AF90" i="255"/>
  <c r="P6" i="254"/>
  <c r="AB7" i="254"/>
  <c r="P40" i="254"/>
  <c r="AB41" i="254"/>
  <c r="P74" i="254"/>
  <c r="AB75" i="254"/>
  <c r="P93" i="254"/>
  <c r="AB108" i="254"/>
  <c r="P125" i="254"/>
  <c r="AB126" i="254"/>
  <c r="P143" i="254"/>
  <c r="AB159" i="254"/>
  <c r="P178" i="254"/>
  <c r="AB179" i="254"/>
  <c r="P22" i="255"/>
  <c r="N26" i="255"/>
  <c r="AF40" i="255"/>
  <c r="AE73" i="255"/>
  <c r="P93" i="255"/>
  <c r="O38" i="254"/>
  <c r="AF8" i="255"/>
  <c r="AE39" i="255"/>
  <c r="O55" i="255"/>
  <c r="AF73" i="255"/>
  <c r="M89" i="255"/>
  <c r="M21" i="254"/>
  <c r="N22" i="254"/>
  <c r="M140" i="254"/>
  <c r="E8" i="253"/>
  <c r="P23" i="254"/>
  <c r="P58" i="254"/>
  <c r="P110" i="254"/>
  <c r="P177" i="254"/>
  <c r="N5" i="255"/>
  <c r="AE7" i="255"/>
  <c r="AE22" i="255"/>
  <c r="N25" i="255"/>
  <c r="N56" i="255"/>
  <c r="M72" i="255"/>
  <c r="N75" i="255"/>
  <c r="AA5" i="254"/>
  <c r="AA39" i="254"/>
  <c r="AA73" i="254"/>
  <c r="AA124" i="254"/>
  <c r="AF7" i="255"/>
  <c r="AF22" i="255"/>
  <c r="AE26" i="255"/>
  <c r="AB39" i="254"/>
  <c r="AB73" i="254"/>
  <c r="N90" i="254"/>
  <c r="M174" i="254"/>
  <c r="N175" i="254"/>
  <c r="N90" i="255"/>
  <c r="AA141" i="254"/>
  <c r="AE25" i="255"/>
  <c r="AE75" i="255"/>
  <c r="AB141" i="254"/>
  <c r="Q158" i="251"/>
  <c r="P158" i="251"/>
  <c r="P28" i="252"/>
  <c r="Q28" i="252"/>
  <c r="Q41" i="252"/>
  <c r="P41" i="252"/>
  <c r="Q89" i="251"/>
  <c r="R73" i="251" s="1"/>
  <c r="Q191" i="251"/>
  <c r="R175" i="251" s="1"/>
  <c r="Q8" i="252"/>
  <c r="P8" i="252"/>
  <c r="Q39" i="252"/>
  <c r="P39" i="252"/>
  <c r="AF106" i="252"/>
  <c r="AG90" i="252" s="1"/>
  <c r="N106" i="252"/>
  <c r="Q107" i="251"/>
  <c r="P107" i="251"/>
  <c r="Q127" i="251"/>
  <c r="P127" i="251"/>
  <c r="P24" i="252"/>
  <c r="Q24" i="252"/>
  <c r="P74" i="252"/>
  <c r="Q74" i="252"/>
  <c r="AB106" i="251"/>
  <c r="AC90" i="251" s="1"/>
  <c r="AA106" i="251"/>
  <c r="P7" i="251"/>
  <c r="P41" i="251"/>
  <c r="P75" i="251"/>
  <c r="P108" i="251"/>
  <c r="AB127" i="251"/>
  <c r="P179" i="251"/>
  <c r="AF5" i="252"/>
  <c r="P40" i="252"/>
  <c r="K55" i="252"/>
  <c r="P73" i="252"/>
  <c r="AE24" i="252"/>
  <c r="AE28" i="252"/>
  <c r="AE74" i="252"/>
  <c r="M123" i="251"/>
  <c r="AF24" i="252"/>
  <c r="AF28" i="252"/>
  <c r="M55" i="252"/>
  <c r="AF74" i="252"/>
  <c r="N38" i="251"/>
  <c r="N72" i="251"/>
  <c r="AA191" i="251"/>
  <c r="AE8" i="252"/>
  <c r="N26" i="252"/>
  <c r="P39" i="251"/>
  <c r="AB55" i="251"/>
  <c r="AC39" i="251" s="1"/>
  <c r="AA107" i="251"/>
  <c r="AA158" i="251"/>
  <c r="AB191" i="251"/>
  <c r="AC175" i="251" s="1"/>
  <c r="AF8" i="252"/>
  <c r="AE39" i="252"/>
  <c r="K72" i="252"/>
  <c r="M89" i="252"/>
  <c r="M21" i="251"/>
  <c r="N22" i="251"/>
  <c r="AB107" i="251"/>
  <c r="M140" i="251"/>
  <c r="N141" i="251"/>
  <c r="AB158" i="251"/>
  <c r="N6" i="252"/>
  <c r="AF39" i="252"/>
  <c r="P23" i="251"/>
  <c r="P58" i="251"/>
  <c r="P110" i="251"/>
  <c r="P142" i="251"/>
  <c r="N5" i="252"/>
  <c r="AE7" i="252"/>
  <c r="AE22" i="252"/>
  <c r="N25" i="252"/>
  <c r="P42" i="252"/>
  <c r="N56" i="252"/>
  <c r="M72" i="252"/>
  <c r="N75" i="252"/>
  <c r="P92" i="252"/>
  <c r="H1" i="251"/>
  <c r="N176" i="251"/>
  <c r="H1" i="252"/>
  <c r="AF22" i="252"/>
  <c r="M174" i="251"/>
  <c r="AA38" i="251"/>
  <c r="AA72" i="251"/>
  <c r="M21" i="252"/>
  <c r="P56" i="251"/>
  <c r="P175" i="251"/>
  <c r="P90" i="252"/>
  <c r="AB141" i="251"/>
  <c r="AA106" i="248"/>
  <c r="Q8" i="248"/>
  <c r="P8" i="248"/>
  <c r="Q108" i="248"/>
  <c r="AA157" i="248"/>
  <c r="N157" i="248"/>
  <c r="Q158" i="248"/>
  <c r="P158" i="248"/>
  <c r="AF38" i="249"/>
  <c r="AG22" i="249" s="1"/>
  <c r="AE38" i="249"/>
  <c r="Q73" i="249"/>
  <c r="P73" i="249"/>
  <c r="AF106" i="249"/>
  <c r="AG90" i="249" s="1"/>
  <c r="AE106" i="249"/>
  <c r="N106" i="249"/>
  <c r="Q127" i="248"/>
  <c r="P127" i="248"/>
  <c r="Q40" i="249"/>
  <c r="P40" i="249"/>
  <c r="AB55" i="248"/>
  <c r="AC39" i="248" s="1"/>
  <c r="AA55" i="248"/>
  <c r="Q41" i="248"/>
  <c r="P41" i="248"/>
  <c r="I3" i="247"/>
  <c r="Q179" i="248"/>
  <c r="P179" i="248"/>
  <c r="Q159" i="248"/>
  <c r="P159" i="248"/>
  <c r="Q7" i="248"/>
  <c r="P7" i="248"/>
  <c r="Q107" i="248"/>
  <c r="P107" i="248"/>
  <c r="Q126" i="248"/>
  <c r="P126" i="248"/>
  <c r="Q39" i="249"/>
  <c r="P39" i="249"/>
  <c r="Q8" i="249"/>
  <c r="P8" i="249"/>
  <c r="AB8" i="248"/>
  <c r="AB127" i="248"/>
  <c r="AB176" i="248"/>
  <c r="AF5" i="249"/>
  <c r="Q24" i="249"/>
  <c r="Q28" i="249"/>
  <c r="AF41" i="249"/>
  <c r="AF56" i="249"/>
  <c r="Q74" i="249"/>
  <c r="AA7" i="248"/>
  <c r="M38" i="248"/>
  <c r="AA41" i="248"/>
  <c r="M72" i="248"/>
  <c r="AA75" i="248"/>
  <c r="AA108" i="248"/>
  <c r="M123" i="248"/>
  <c r="N124" i="248"/>
  <c r="AA126" i="248"/>
  <c r="AA159" i="248"/>
  <c r="AA179" i="248"/>
  <c r="N7" i="249"/>
  <c r="AE40" i="249"/>
  <c r="M55" i="249"/>
  <c r="AF90" i="249"/>
  <c r="P5" i="248"/>
  <c r="N23" i="248"/>
  <c r="P39" i="248"/>
  <c r="N58" i="248"/>
  <c r="P73" i="248"/>
  <c r="N92" i="248"/>
  <c r="AA107" i="248"/>
  <c r="N110" i="248"/>
  <c r="N142" i="248"/>
  <c r="AA158" i="248"/>
  <c r="N177" i="248"/>
  <c r="AF8" i="249"/>
  <c r="AE39" i="249"/>
  <c r="N42" i="249"/>
  <c r="O55" i="249"/>
  <c r="AF73" i="249"/>
  <c r="M89" i="249"/>
  <c r="N92" i="249"/>
  <c r="M21" i="248"/>
  <c r="M140" i="248"/>
  <c r="P26" i="249"/>
  <c r="K38" i="249"/>
  <c r="E8" i="247"/>
  <c r="N5" i="249"/>
  <c r="AE7" i="249"/>
  <c r="N25" i="249"/>
  <c r="N56" i="249"/>
  <c r="M72" i="249"/>
  <c r="N75" i="249"/>
  <c r="AA5" i="248"/>
  <c r="P22" i="248"/>
  <c r="AA39" i="248"/>
  <c r="AA73" i="248"/>
  <c r="AA124" i="248"/>
  <c r="P141" i="248"/>
  <c r="N176" i="248"/>
  <c r="P6" i="249"/>
  <c r="AF22" i="249"/>
  <c r="AE26" i="249"/>
  <c r="N41" i="249"/>
  <c r="AA23" i="248"/>
  <c r="AB39" i="248"/>
  <c r="AA58" i="248"/>
  <c r="AB73" i="248"/>
  <c r="N90" i="248"/>
  <c r="AA92" i="248"/>
  <c r="AA110" i="248"/>
  <c r="AA142" i="248"/>
  <c r="M174" i="248"/>
  <c r="AA177" i="248"/>
  <c r="AE42" i="249"/>
  <c r="AE92" i="249"/>
  <c r="P56" i="248"/>
  <c r="AE25" i="249"/>
  <c r="AE75" i="249"/>
  <c r="P90" i="249"/>
  <c r="AB141" i="248"/>
  <c r="AA72" i="245"/>
  <c r="N72" i="245"/>
  <c r="N55" i="245"/>
  <c r="AB55" i="245"/>
  <c r="AC39" i="245" s="1"/>
  <c r="AA55" i="245"/>
  <c r="N157" i="245"/>
  <c r="N38" i="246"/>
  <c r="AF38" i="246"/>
  <c r="AG22" i="246" s="1"/>
  <c r="AE38" i="246"/>
  <c r="P24" i="246"/>
  <c r="Q39" i="246"/>
  <c r="P39" i="246"/>
  <c r="I3" i="244"/>
  <c r="Q41" i="246"/>
  <c r="P41" i="246"/>
  <c r="N106" i="246"/>
  <c r="N89" i="245"/>
  <c r="AB89" i="245"/>
  <c r="AC73" i="245" s="1"/>
  <c r="AA89" i="245"/>
  <c r="Q158" i="245"/>
  <c r="P158" i="245"/>
  <c r="Q8" i="246"/>
  <c r="P8" i="246"/>
  <c r="P28" i="246"/>
  <c r="Q28" i="246"/>
  <c r="P74" i="246"/>
  <c r="Q74" i="246"/>
  <c r="N5" i="245"/>
  <c r="M38" i="245"/>
  <c r="N39" i="245"/>
  <c r="AB56" i="245"/>
  <c r="N73" i="245"/>
  <c r="AB90" i="245"/>
  <c r="M123" i="245"/>
  <c r="N124" i="245"/>
  <c r="N7" i="246"/>
  <c r="M55" i="246"/>
  <c r="AF90" i="246"/>
  <c r="P74" i="245"/>
  <c r="P93" i="245"/>
  <c r="P125" i="245"/>
  <c r="P143" i="245"/>
  <c r="P178" i="245"/>
  <c r="P22" i="246"/>
  <c r="P93" i="246"/>
  <c r="N23" i="245"/>
  <c r="O38" i="245"/>
  <c r="N58" i="245"/>
  <c r="N92" i="245"/>
  <c r="AA107" i="245"/>
  <c r="N110" i="245"/>
  <c r="N142" i="245"/>
  <c r="AA158" i="245"/>
  <c r="N177" i="245"/>
  <c r="AF8" i="246"/>
  <c r="AE39" i="246"/>
  <c r="N42" i="246"/>
  <c r="O55" i="246"/>
  <c r="N92" i="246"/>
  <c r="M21" i="245"/>
  <c r="M140" i="245"/>
  <c r="AA143" i="245"/>
  <c r="AA178" i="245"/>
  <c r="P26" i="246"/>
  <c r="E8" i="244"/>
  <c r="N5" i="246"/>
  <c r="AE7" i="246"/>
  <c r="AE22" i="246"/>
  <c r="N25" i="246"/>
  <c r="N56" i="246"/>
  <c r="M72" i="246"/>
  <c r="N75" i="246"/>
  <c r="AA5" i="245"/>
  <c r="AA39" i="245"/>
  <c r="AA73" i="245"/>
  <c r="AA124" i="245"/>
  <c r="P141" i="245"/>
  <c r="P6" i="246"/>
  <c r="AF22" i="246"/>
  <c r="AE26" i="246"/>
  <c r="AA23" i="245"/>
  <c r="AB39" i="245"/>
  <c r="AA58" i="245"/>
  <c r="AB73" i="245"/>
  <c r="N90" i="245"/>
  <c r="AA92" i="245"/>
  <c r="AA110" i="245"/>
  <c r="AA142" i="245"/>
  <c r="M174" i="245"/>
  <c r="N175" i="245"/>
  <c r="AA177" i="245"/>
  <c r="AE42" i="246"/>
  <c r="N90" i="246"/>
  <c r="AE92" i="246"/>
  <c r="P8" i="245"/>
  <c r="P57" i="245"/>
  <c r="P176" i="245"/>
  <c r="AE6" i="246"/>
  <c r="M21" i="246"/>
  <c r="P91" i="246"/>
  <c r="AA22" i="245"/>
  <c r="P56" i="245"/>
  <c r="AE25" i="246"/>
  <c r="AE75" i="246"/>
  <c r="AB141" i="245"/>
  <c r="P74" i="243"/>
  <c r="Q74" i="243"/>
  <c r="AF106" i="243"/>
  <c r="AG90" i="243" s="1"/>
  <c r="P24" i="243"/>
  <c r="Q24" i="243"/>
  <c r="P91" i="243"/>
  <c r="AB72" i="242"/>
  <c r="AC56" i="242" s="1"/>
  <c r="AA72" i="242"/>
  <c r="N72" i="242"/>
  <c r="F2" i="242"/>
  <c r="I3" i="241"/>
  <c r="AF38" i="243"/>
  <c r="AG22" i="243" s="1"/>
  <c r="AE38" i="243"/>
  <c r="Q8" i="242"/>
  <c r="P8" i="242"/>
  <c r="P72" i="243"/>
  <c r="P28" i="243"/>
  <c r="Q28" i="243"/>
  <c r="Q109" i="242"/>
  <c r="P109" i="242"/>
  <c r="Q127" i="242"/>
  <c r="P127" i="242"/>
  <c r="Q57" i="242"/>
  <c r="P57" i="242"/>
  <c r="N89" i="242"/>
  <c r="AB89" i="242"/>
  <c r="AC73" i="242" s="1"/>
  <c r="AA89" i="242"/>
  <c r="AB157" i="242"/>
  <c r="AC141" i="242" s="1"/>
  <c r="AA157" i="242"/>
  <c r="N157" i="242"/>
  <c r="P174" i="242"/>
  <c r="Q174" i="242"/>
  <c r="R158" i="242" s="1"/>
  <c r="N6" i="242"/>
  <c r="N40" i="242"/>
  <c r="AA56" i="242"/>
  <c r="N74" i="242"/>
  <c r="AA90" i="242"/>
  <c r="N93" i="242"/>
  <c r="P107" i="242"/>
  <c r="N125" i="242"/>
  <c r="N143" i="242"/>
  <c r="P158" i="242"/>
  <c r="N178" i="242"/>
  <c r="P8" i="243"/>
  <c r="N22" i="243"/>
  <c r="AE24" i="243"/>
  <c r="AE28" i="243"/>
  <c r="P39" i="243"/>
  <c r="AE74" i="243"/>
  <c r="AE90" i="243"/>
  <c r="N93" i="243"/>
  <c r="N5" i="242"/>
  <c r="M38" i="242"/>
  <c r="M123" i="242"/>
  <c r="N7" i="243"/>
  <c r="P23" i="243"/>
  <c r="AF24" i="243"/>
  <c r="AF28" i="243"/>
  <c r="M55" i="243"/>
  <c r="AF74" i="243"/>
  <c r="N23" i="242"/>
  <c r="P39" i="242"/>
  <c r="N58" i="242"/>
  <c r="N92" i="242"/>
  <c r="AA107" i="242"/>
  <c r="N110" i="242"/>
  <c r="N142" i="242"/>
  <c r="AA158" i="242"/>
  <c r="AB174" i="242"/>
  <c r="AC158" i="242" s="1"/>
  <c r="N177" i="242"/>
  <c r="AE23" i="243"/>
  <c r="AE27" i="243"/>
  <c r="AE39" i="243"/>
  <c r="N42" i="243"/>
  <c r="M89" i="243"/>
  <c r="N92" i="243"/>
  <c r="AA6" i="242"/>
  <c r="M21" i="242"/>
  <c r="AA40" i="242"/>
  <c r="AA74" i="242"/>
  <c r="AA93" i="242"/>
  <c r="AA125" i="242"/>
  <c r="M140" i="242"/>
  <c r="AA143" i="242"/>
  <c r="AA178" i="242"/>
  <c r="N6" i="243"/>
  <c r="AE72" i="243"/>
  <c r="AE93" i="243"/>
  <c r="E8" i="241"/>
  <c r="AB40" i="242"/>
  <c r="AB74" i="242"/>
  <c r="AB93" i="242"/>
  <c r="AB143" i="242"/>
  <c r="AE22" i="243"/>
  <c r="AF72" i="243"/>
  <c r="AG56" i="243" s="1"/>
  <c r="AF93" i="243"/>
  <c r="N176" i="242"/>
  <c r="AF22" i="243"/>
  <c r="P5" i="243"/>
  <c r="P25" i="243"/>
  <c r="P56" i="243"/>
  <c r="P75" i="243"/>
  <c r="AE6" i="243"/>
  <c r="N38" i="240"/>
  <c r="AF38" i="240"/>
  <c r="AG22" i="240" s="1"/>
  <c r="AE38" i="240"/>
  <c r="P24" i="240"/>
  <c r="Q24" i="240"/>
  <c r="P158" i="239"/>
  <c r="Q158" i="239"/>
  <c r="P39" i="240"/>
  <c r="AB157" i="239"/>
  <c r="AC141" i="239" s="1"/>
  <c r="AA157" i="239"/>
  <c r="N157" i="239"/>
  <c r="AA106" i="239"/>
  <c r="N191" i="239"/>
  <c r="AB191" i="239"/>
  <c r="AC175" i="239" s="1"/>
  <c r="AA191" i="239"/>
  <c r="AA72" i="239"/>
  <c r="N72" i="239"/>
  <c r="AA89" i="239"/>
  <c r="P74" i="240"/>
  <c r="Q74" i="240"/>
  <c r="N55" i="239"/>
  <c r="AB55" i="239"/>
  <c r="AC39" i="239" s="1"/>
  <c r="AA55" i="239"/>
  <c r="P28" i="240"/>
  <c r="Q28" i="240"/>
  <c r="AF5" i="240"/>
  <c r="AF56" i="240"/>
  <c r="N5" i="239"/>
  <c r="N39" i="239"/>
  <c r="N73" i="239"/>
  <c r="AB90" i="239"/>
  <c r="M123" i="239"/>
  <c r="N124" i="239"/>
  <c r="N7" i="240"/>
  <c r="P23" i="240"/>
  <c r="M55" i="240"/>
  <c r="AF90" i="240"/>
  <c r="P6" i="239"/>
  <c r="N38" i="239"/>
  <c r="P40" i="239"/>
  <c r="P74" i="239"/>
  <c r="P93" i="239"/>
  <c r="P125" i="239"/>
  <c r="P143" i="239"/>
  <c r="P178" i="239"/>
  <c r="N26" i="240"/>
  <c r="AF8" i="240"/>
  <c r="AE39" i="240"/>
  <c r="N42" i="240"/>
  <c r="O55" i="240"/>
  <c r="M89" i="240"/>
  <c r="M21" i="239"/>
  <c r="M140" i="239"/>
  <c r="E8" i="238"/>
  <c r="P110" i="239"/>
  <c r="P177" i="239"/>
  <c r="N5" i="240"/>
  <c r="AE7" i="240"/>
  <c r="AE22" i="240"/>
  <c r="N25" i="240"/>
  <c r="N56" i="240"/>
  <c r="M72" i="240"/>
  <c r="N75" i="240"/>
  <c r="H1" i="239"/>
  <c r="AA5" i="239"/>
  <c r="AA39" i="239"/>
  <c r="AA73" i="239"/>
  <c r="AA124" i="239"/>
  <c r="P6" i="240"/>
  <c r="AF22" i="240"/>
  <c r="AE26" i="240"/>
  <c r="N41" i="240"/>
  <c r="AB39" i="239"/>
  <c r="AB73" i="239"/>
  <c r="M174" i="239"/>
  <c r="N175" i="239"/>
  <c r="AE42" i="240"/>
  <c r="N90" i="240"/>
  <c r="AA38" i="239"/>
  <c r="P127" i="239"/>
  <c r="P176" i="239"/>
  <c r="AE6" i="240"/>
  <c r="M21" i="240"/>
  <c r="P91" i="240"/>
  <c r="P56" i="239"/>
  <c r="AE25" i="240"/>
  <c r="AE75" i="240"/>
  <c r="AB141" i="239"/>
  <c r="Q40" i="237"/>
  <c r="P40" i="237"/>
  <c r="Q8" i="236"/>
  <c r="P8" i="236"/>
  <c r="AB157" i="236"/>
  <c r="AC141" i="236" s="1"/>
  <c r="Q158" i="236"/>
  <c r="P158" i="236"/>
  <c r="Q73" i="237"/>
  <c r="P73" i="237"/>
  <c r="AF106" i="237"/>
  <c r="AG90" i="237" s="1"/>
  <c r="N106" i="237"/>
  <c r="Q8" i="237"/>
  <c r="P8" i="237"/>
  <c r="Q41" i="237"/>
  <c r="P41" i="237"/>
  <c r="Q92" i="237"/>
  <c r="P92" i="237"/>
  <c r="Q55" i="237"/>
  <c r="R39" i="237" s="1"/>
  <c r="F2" i="236"/>
  <c r="I3" i="235"/>
  <c r="AB106" i="236"/>
  <c r="AC90" i="236" s="1"/>
  <c r="AA106" i="236"/>
  <c r="N191" i="236"/>
  <c r="N38" i="237"/>
  <c r="AF38" i="237"/>
  <c r="AG22" i="237" s="1"/>
  <c r="AE38" i="237"/>
  <c r="Q23" i="236"/>
  <c r="P23" i="236"/>
  <c r="Q58" i="236"/>
  <c r="P58" i="236"/>
  <c r="Q92" i="236"/>
  <c r="P92" i="236"/>
  <c r="P7" i="236"/>
  <c r="Q41" i="236"/>
  <c r="P41" i="236"/>
  <c r="Q75" i="236"/>
  <c r="P75" i="236"/>
  <c r="Q108" i="236"/>
  <c r="P108" i="236"/>
  <c r="Q110" i="236"/>
  <c r="P110" i="236"/>
  <c r="Q126" i="236"/>
  <c r="P126" i="236"/>
  <c r="Q159" i="236"/>
  <c r="P159" i="236"/>
  <c r="Q179" i="236"/>
  <c r="P179" i="236"/>
  <c r="Q42" i="237"/>
  <c r="P42" i="237"/>
  <c r="AB8" i="236"/>
  <c r="AF5" i="237"/>
  <c r="N23" i="237"/>
  <c r="Q24" i="237"/>
  <c r="N27" i="237"/>
  <c r="Q28" i="237"/>
  <c r="AF56" i="237"/>
  <c r="Q74" i="237"/>
  <c r="AA90" i="236"/>
  <c r="AE55" i="237"/>
  <c r="AE90" i="237"/>
  <c r="N93" i="237"/>
  <c r="P6" i="236"/>
  <c r="AB7" i="236"/>
  <c r="N38" i="236"/>
  <c r="P40" i="236"/>
  <c r="AB41" i="236"/>
  <c r="P74" i="236"/>
  <c r="AB75" i="236"/>
  <c r="P93" i="236"/>
  <c r="AB108" i="236"/>
  <c r="P125" i="236"/>
  <c r="AB126" i="236"/>
  <c r="P143" i="236"/>
  <c r="AB159" i="236"/>
  <c r="P178" i="236"/>
  <c r="AB179" i="236"/>
  <c r="AE8" i="237"/>
  <c r="N26" i="237"/>
  <c r="AF40" i="237"/>
  <c r="AE73" i="237"/>
  <c r="P39" i="236"/>
  <c r="P73" i="236"/>
  <c r="P124" i="236"/>
  <c r="AA158" i="236"/>
  <c r="P7" i="237"/>
  <c r="AF8" i="237"/>
  <c r="AE23" i="237"/>
  <c r="AE27" i="237"/>
  <c r="AF73" i="237"/>
  <c r="M89" i="237"/>
  <c r="M21" i="236"/>
  <c r="M140" i="236"/>
  <c r="E8" i="235"/>
  <c r="P177" i="236"/>
  <c r="N5" i="237"/>
  <c r="AE7" i="237"/>
  <c r="AE22" i="237"/>
  <c r="N25" i="237"/>
  <c r="N56" i="237"/>
  <c r="M72" i="237"/>
  <c r="N75" i="237"/>
  <c r="P6" i="237"/>
  <c r="AF22" i="237"/>
  <c r="AE26" i="237"/>
  <c r="M55" i="236"/>
  <c r="M89" i="236"/>
  <c r="M174" i="236"/>
  <c r="N90" i="237"/>
  <c r="AA38" i="236"/>
  <c r="AA123" i="236"/>
  <c r="P56" i="236"/>
  <c r="P90" i="236"/>
  <c r="P175" i="236"/>
  <c r="AE25" i="237"/>
  <c r="AE75" i="237"/>
  <c r="AB141" i="236"/>
  <c r="P74" i="234"/>
  <c r="Q74" i="234"/>
  <c r="P9" i="234"/>
  <c r="Q9" i="234"/>
  <c r="AB174" i="233"/>
  <c r="AC158" i="233" s="1"/>
  <c r="AA174" i="233"/>
  <c r="N174" i="233"/>
  <c r="N38" i="234"/>
  <c r="AF38" i="234"/>
  <c r="AG22" i="234" s="1"/>
  <c r="AE38" i="234"/>
  <c r="P24" i="234"/>
  <c r="AB157" i="233"/>
  <c r="AC141" i="233" s="1"/>
  <c r="AA157" i="233"/>
  <c r="N157" i="233"/>
  <c r="AF89" i="234"/>
  <c r="AG73" i="234" s="1"/>
  <c r="AE89" i="234"/>
  <c r="P56" i="233"/>
  <c r="Q56" i="233"/>
  <c r="AB191" i="233"/>
  <c r="AC175" i="233" s="1"/>
  <c r="AA191" i="233"/>
  <c r="N191" i="233"/>
  <c r="Q22" i="233"/>
  <c r="P22" i="233"/>
  <c r="AE21" i="234"/>
  <c r="AF106" i="234"/>
  <c r="AG90" i="234" s="1"/>
  <c r="AE106" i="234"/>
  <c r="N106" i="234"/>
  <c r="I3" i="232"/>
  <c r="F2" i="233"/>
  <c r="Q6" i="234"/>
  <c r="N55" i="233"/>
  <c r="N89" i="233"/>
  <c r="AB177" i="233"/>
  <c r="M106" i="233"/>
  <c r="N107" i="233"/>
  <c r="AB141" i="233"/>
  <c r="N158" i="233"/>
  <c r="AE5" i="234"/>
  <c r="N8" i="234"/>
  <c r="P23" i="234"/>
  <c r="P27" i="234"/>
  <c r="N39" i="234"/>
  <c r="M55" i="234"/>
  <c r="AF90" i="234"/>
  <c r="P7" i="233"/>
  <c r="P41" i="233"/>
  <c r="P108" i="233"/>
  <c r="P126" i="233"/>
  <c r="P159" i="233"/>
  <c r="AF5" i="234"/>
  <c r="AE9" i="234"/>
  <c r="P22" i="234"/>
  <c r="N26" i="234"/>
  <c r="P40" i="234"/>
  <c r="P93" i="234"/>
  <c r="AA56" i="233"/>
  <c r="AA90" i="233"/>
  <c r="O106" i="233"/>
  <c r="N143" i="233"/>
  <c r="AA175" i="233"/>
  <c r="N178" i="233"/>
  <c r="AF9" i="234"/>
  <c r="O55" i="234"/>
  <c r="N92" i="234"/>
  <c r="M38" i="233"/>
  <c r="AB56" i="233"/>
  <c r="M72" i="233"/>
  <c r="M123" i="233"/>
  <c r="AB175" i="233"/>
  <c r="N7" i="234"/>
  <c r="AE40" i="234"/>
  <c r="AA55" i="233"/>
  <c r="AA89" i="233"/>
  <c r="AE8" i="234"/>
  <c r="AE22" i="234"/>
  <c r="N56" i="234"/>
  <c r="M72" i="234"/>
  <c r="N75" i="234"/>
  <c r="P5" i="233"/>
  <c r="AA107" i="233"/>
  <c r="AA158" i="233"/>
  <c r="AF22" i="234"/>
  <c r="AE26" i="234"/>
  <c r="AE39" i="234"/>
  <c r="N42" i="234"/>
  <c r="M21" i="233"/>
  <c r="M140" i="233"/>
  <c r="AB158" i="233"/>
  <c r="AA178" i="233"/>
  <c r="P25" i="234"/>
  <c r="AE43" i="234"/>
  <c r="N90" i="234"/>
  <c r="AE92" i="234"/>
  <c r="P58" i="233"/>
  <c r="P92" i="233"/>
  <c r="P177" i="233"/>
  <c r="N5" i="234"/>
  <c r="AE7" i="234"/>
  <c r="P91" i="234"/>
  <c r="P141" i="233"/>
  <c r="AE75" i="234"/>
  <c r="N175" i="233"/>
  <c r="H1" i="231"/>
  <c r="N38" i="231"/>
  <c r="P24" i="231"/>
  <c r="Q24" i="231"/>
  <c r="I3" i="229"/>
  <c r="F2" i="230"/>
  <c r="N21" i="231"/>
  <c r="AF21" i="231"/>
  <c r="AG5" i="231" s="1"/>
  <c r="AE21" i="231"/>
  <c r="Q91" i="231"/>
  <c r="P91" i="231"/>
  <c r="N21" i="230"/>
  <c r="P38" i="230"/>
  <c r="Q38" i="230"/>
  <c r="R22" i="230" s="1"/>
  <c r="AB191" i="230"/>
  <c r="AC175" i="230" s="1"/>
  <c r="AA191" i="230"/>
  <c r="N191" i="230"/>
  <c r="Q161" i="230"/>
  <c r="P161" i="230"/>
  <c r="AB140" i="230"/>
  <c r="AC124" i="230" s="1"/>
  <c r="AA140" i="230"/>
  <c r="N140" i="230"/>
  <c r="N72" i="230"/>
  <c r="AB72" i="230"/>
  <c r="AC56" i="230" s="1"/>
  <c r="AA72" i="230"/>
  <c r="P9" i="231"/>
  <c r="Q9" i="231"/>
  <c r="AB55" i="230"/>
  <c r="AC39" i="230" s="1"/>
  <c r="AA55" i="230"/>
  <c r="N55" i="230"/>
  <c r="P74" i="231"/>
  <c r="Q74" i="231"/>
  <c r="AA157" i="230"/>
  <c r="AB39" i="230"/>
  <c r="N56" i="230"/>
  <c r="N90" i="230"/>
  <c r="AB124" i="230"/>
  <c r="AB175" i="230"/>
  <c r="AE5" i="231"/>
  <c r="N8" i="231"/>
  <c r="P27" i="231"/>
  <c r="N39" i="231"/>
  <c r="M55" i="231"/>
  <c r="P9" i="230"/>
  <c r="AA38" i="230"/>
  <c r="P57" i="230"/>
  <c r="P91" i="230"/>
  <c r="P109" i="230"/>
  <c r="P127" i="230"/>
  <c r="P160" i="230"/>
  <c r="P178" i="230"/>
  <c r="P22" i="231"/>
  <c r="P40" i="231"/>
  <c r="P93" i="231"/>
  <c r="H1" i="230"/>
  <c r="AA5" i="230"/>
  <c r="AA22" i="230"/>
  <c r="AB38" i="230"/>
  <c r="AC22" i="230" s="1"/>
  <c r="N108" i="230"/>
  <c r="N126" i="230"/>
  <c r="N159" i="230"/>
  <c r="N177" i="230"/>
  <c r="N43" i="231"/>
  <c r="O55" i="231"/>
  <c r="M89" i="231"/>
  <c r="N92" i="231"/>
  <c r="AB5" i="230"/>
  <c r="M106" i="230"/>
  <c r="AA160" i="230"/>
  <c r="AA178" i="230"/>
  <c r="N7" i="231"/>
  <c r="P26" i="231"/>
  <c r="AE40" i="231"/>
  <c r="AE93" i="231"/>
  <c r="P75" i="230"/>
  <c r="AE8" i="231"/>
  <c r="AE22" i="231"/>
  <c r="N25" i="231"/>
  <c r="N56" i="231"/>
  <c r="M72" i="231"/>
  <c r="N75" i="231"/>
  <c r="AA56" i="230"/>
  <c r="AA90" i="230"/>
  <c r="P107" i="230"/>
  <c r="P158" i="230"/>
  <c r="AF22" i="231"/>
  <c r="AE26" i="231"/>
  <c r="AE39" i="231"/>
  <c r="AB56" i="230"/>
  <c r="M123" i="230"/>
  <c r="N124" i="230"/>
  <c r="AA126" i="230"/>
  <c r="AA159" i="230"/>
  <c r="M174" i="230"/>
  <c r="AA177" i="230"/>
  <c r="AE43" i="231"/>
  <c r="AE92" i="231"/>
  <c r="P40" i="230"/>
  <c r="P74" i="230"/>
  <c r="P93" i="230"/>
  <c r="P125" i="230"/>
  <c r="P143" i="230"/>
  <c r="P176" i="230"/>
  <c r="N5" i="231"/>
  <c r="AE7" i="231"/>
  <c r="P39" i="230"/>
  <c r="P73" i="230"/>
  <c r="AA158" i="230"/>
  <c r="P175" i="230"/>
  <c r="P6" i="231"/>
  <c r="AE25" i="231"/>
  <c r="AE75" i="231"/>
  <c r="N5" i="230"/>
  <c r="F2" i="227"/>
  <c r="Q22" i="227"/>
  <c r="P22" i="227"/>
  <c r="Q25" i="228"/>
  <c r="P25" i="228"/>
  <c r="P40" i="228"/>
  <c r="Q40" i="228"/>
  <c r="N21" i="227"/>
  <c r="AB21" i="227"/>
  <c r="AC5" i="227" s="1"/>
  <c r="N140" i="227"/>
  <c r="AA140" i="227"/>
  <c r="P110" i="227"/>
  <c r="Q110" i="227"/>
  <c r="N72" i="227"/>
  <c r="AB72" i="227"/>
  <c r="AC56" i="227" s="1"/>
  <c r="AA72" i="227"/>
  <c r="AF123" i="228"/>
  <c r="AG107" i="228" s="1"/>
  <c r="P24" i="228"/>
  <c r="Q24" i="228"/>
  <c r="P179" i="227"/>
  <c r="Q179" i="227"/>
  <c r="Q106" i="228"/>
  <c r="R90" i="228" s="1"/>
  <c r="P106" i="228"/>
  <c r="P91" i="228"/>
  <c r="N191" i="227"/>
  <c r="AF21" i="228"/>
  <c r="AG5" i="228" s="1"/>
  <c r="AE21" i="228"/>
  <c r="N21" i="228"/>
  <c r="P161" i="227"/>
  <c r="Q161" i="227"/>
  <c r="AB106" i="227"/>
  <c r="AC90" i="227" s="1"/>
  <c r="AB157" i="227"/>
  <c r="AC141" i="227" s="1"/>
  <c r="P9" i="227"/>
  <c r="N55" i="227"/>
  <c r="P57" i="227"/>
  <c r="N89" i="227"/>
  <c r="P91" i="227"/>
  <c r="P109" i="227"/>
  <c r="P127" i="227"/>
  <c r="P160" i="227"/>
  <c r="N23" i="228"/>
  <c r="M72" i="228"/>
  <c r="AA5" i="227"/>
  <c r="AA22" i="227"/>
  <c r="P90" i="227"/>
  <c r="N108" i="227"/>
  <c r="N126" i="227"/>
  <c r="N159" i="227"/>
  <c r="N177" i="227"/>
  <c r="P7" i="228"/>
  <c r="N22" i="228"/>
  <c r="N42" i="228"/>
  <c r="AE106" i="228"/>
  <c r="P110" i="228"/>
  <c r="AF106" i="228"/>
  <c r="AG90" i="228" s="1"/>
  <c r="P41" i="227"/>
  <c r="P75" i="227"/>
  <c r="N106" i="227"/>
  <c r="N157" i="227"/>
  <c r="N5" i="228"/>
  <c r="AE7" i="228"/>
  <c r="N56" i="228"/>
  <c r="AE58" i="228"/>
  <c r="AE110" i="228"/>
  <c r="AA56" i="227"/>
  <c r="AA90" i="227"/>
  <c r="P107" i="227"/>
  <c r="N143" i="227"/>
  <c r="P158" i="227"/>
  <c r="N176" i="227"/>
  <c r="P6" i="228"/>
  <c r="AE23" i="228"/>
  <c r="M38" i="228"/>
  <c r="N41" i="228"/>
  <c r="P57" i="228"/>
  <c r="P61" i="228"/>
  <c r="N73" i="228"/>
  <c r="M89" i="228"/>
  <c r="N92" i="228"/>
  <c r="M38" i="227"/>
  <c r="AB56" i="227"/>
  <c r="AA108" i="227"/>
  <c r="M123" i="227"/>
  <c r="N124" i="227"/>
  <c r="AA126" i="227"/>
  <c r="AA159" i="227"/>
  <c r="M174" i="227"/>
  <c r="AA177" i="227"/>
  <c r="AE42" i="228"/>
  <c r="AA55" i="227"/>
  <c r="AA89" i="227"/>
  <c r="P93" i="227"/>
  <c r="P125" i="227"/>
  <c r="AE6" i="228"/>
  <c r="AE22" i="228"/>
  <c r="AE57" i="228"/>
  <c r="AE61" i="228"/>
  <c r="N107" i="228"/>
  <c r="AE109" i="228"/>
  <c r="P39" i="227"/>
  <c r="P73" i="227"/>
  <c r="AA107" i="227"/>
  <c r="AA158" i="227"/>
  <c r="P175" i="227"/>
  <c r="P108" i="228"/>
  <c r="N5" i="227"/>
  <c r="AE5" i="228"/>
  <c r="AE41" i="228"/>
  <c r="AE56" i="228"/>
  <c r="AE92" i="228"/>
  <c r="AF5" i="228"/>
  <c r="AA89" i="224"/>
  <c r="N89" i="224"/>
  <c r="AB89" i="224"/>
  <c r="AC73" i="224" s="1"/>
  <c r="P143" i="224"/>
  <c r="Q143" i="224"/>
  <c r="N157" i="224"/>
  <c r="AB157" i="224"/>
  <c r="AC141" i="224" s="1"/>
  <c r="N191" i="224"/>
  <c r="AB191" i="224"/>
  <c r="AC175" i="224" s="1"/>
  <c r="AA55" i="224"/>
  <c r="N55" i="224"/>
  <c r="AB55" i="224"/>
  <c r="AC39" i="224" s="1"/>
  <c r="N72" i="224"/>
  <c r="AB72" i="224"/>
  <c r="AC56" i="224" s="1"/>
  <c r="AA72" i="224"/>
  <c r="P180" i="224"/>
  <c r="Q180" i="224"/>
  <c r="AF123" i="225"/>
  <c r="AG107" i="225" s="1"/>
  <c r="AE123" i="225"/>
  <c r="N123" i="225"/>
  <c r="N123" i="224"/>
  <c r="AA123" i="224"/>
  <c r="P24" i="225"/>
  <c r="Q24" i="225"/>
  <c r="AF21" i="225"/>
  <c r="AG5" i="225" s="1"/>
  <c r="AE21" i="225"/>
  <c r="P176" i="224"/>
  <c r="Q176" i="224"/>
  <c r="N38" i="224"/>
  <c r="AB38" i="224"/>
  <c r="AC22" i="224" s="1"/>
  <c r="AA38" i="224"/>
  <c r="P124" i="224"/>
  <c r="N174" i="224"/>
  <c r="AB174" i="224"/>
  <c r="AC158" i="224" s="1"/>
  <c r="Q25" i="225"/>
  <c r="P25" i="225"/>
  <c r="P40" i="225"/>
  <c r="Q40" i="225"/>
  <c r="AE72" i="225"/>
  <c r="N72" i="225"/>
  <c r="Q93" i="224"/>
  <c r="AA107" i="224"/>
  <c r="Q125" i="224"/>
  <c r="AE55" i="225"/>
  <c r="P6" i="224"/>
  <c r="N21" i="224"/>
  <c r="P58" i="224"/>
  <c r="P92" i="224"/>
  <c r="P110" i="224"/>
  <c r="P142" i="224"/>
  <c r="AB143" i="224"/>
  <c r="P161" i="224"/>
  <c r="AB176" i="224"/>
  <c r="P179" i="224"/>
  <c r="AB180" i="224"/>
  <c r="N23" i="225"/>
  <c r="N55" i="225"/>
  <c r="AF107" i="225"/>
  <c r="P5" i="224"/>
  <c r="P22" i="224"/>
  <c r="N109" i="224"/>
  <c r="AA124" i="224"/>
  <c r="N127" i="224"/>
  <c r="P141" i="224"/>
  <c r="N160" i="224"/>
  <c r="AA175" i="224"/>
  <c r="N178" i="224"/>
  <c r="P7" i="225"/>
  <c r="N22" i="225"/>
  <c r="AE24" i="225"/>
  <c r="N42" i="225"/>
  <c r="P58" i="225"/>
  <c r="P110" i="225"/>
  <c r="E8" i="223"/>
  <c r="N56" i="224"/>
  <c r="AB124" i="224"/>
  <c r="AA179" i="224"/>
  <c r="N6" i="225"/>
  <c r="AF24" i="225"/>
  <c r="N57" i="225"/>
  <c r="N61" i="225"/>
  <c r="M106" i="225"/>
  <c r="N109" i="225"/>
  <c r="P9" i="224"/>
  <c r="P57" i="224"/>
  <c r="AE7" i="225"/>
  <c r="AE58" i="225"/>
  <c r="AA5" i="224"/>
  <c r="AA22" i="224"/>
  <c r="P90" i="224"/>
  <c r="AA141" i="224"/>
  <c r="N159" i="224"/>
  <c r="N177" i="224"/>
  <c r="AE23" i="225"/>
  <c r="M38" i="225"/>
  <c r="N41" i="225"/>
  <c r="N73" i="225"/>
  <c r="M89" i="225"/>
  <c r="N92" i="225"/>
  <c r="AB22" i="224"/>
  <c r="M106" i="224"/>
  <c r="AB141" i="224"/>
  <c r="N158" i="224"/>
  <c r="P5" i="225"/>
  <c r="AE42" i="225"/>
  <c r="P56" i="225"/>
  <c r="AA21" i="224"/>
  <c r="P75" i="224"/>
  <c r="P108" i="224"/>
  <c r="P126" i="224"/>
  <c r="AE22" i="225"/>
  <c r="N107" i="225"/>
  <c r="AA56" i="224"/>
  <c r="AA90" i="224"/>
  <c r="P108" i="225"/>
  <c r="AB56" i="224"/>
  <c r="AA159" i="224"/>
  <c r="AA177" i="224"/>
  <c r="AE41" i="225"/>
  <c r="AE92" i="225"/>
  <c r="AC2" i="216"/>
  <c r="Q6" i="214" s="1"/>
  <c r="AC2" i="210"/>
  <c r="Q6" i="208" s="1"/>
  <c r="AC2" i="207"/>
  <c r="Q6" i="205" s="1"/>
  <c r="AC2" i="204"/>
  <c r="Q6" i="202" s="1"/>
  <c r="P22" i="203"/>
  <c r="Q22" i="203"/>
  <c r="N58" i="210"/>
  <c r="AF58" i="210"/>
  <c r="N127" i="203"/>
  <c r="Q127" i="203" s="1"/>
  <c r="AE39" i="198"/>
  <c r="N57" i="200"/>
  <c r="P57" i="200" s="1"/>
  <c r="M157" i="200"/>
  <c r="N157" i="200" s="1"/>
  <c r="N7" i="203"/>
  <c r="P7" i="203" s="1"/>
  <c r="AA89" i="203"/>
  <c r="K21" i="204"/>
  <c r="Q39" i="204"/>
  <c r="N56" i="206"/>
  <c r="Q56" i="206" s="1"/>
  <c r="AA107" i="206"/>
  <c r="K72" i="207"/>
  <c r="AE91" i="207"/>
  <c r="P23" i="209"/>
  <c r="M38" i="213"/>
  <c r="N38" i="213" s="1"/>
  <c r="N22" i="213"/>
  <c r="AB57" i="215"/>
  <c r="AA57" i="215"/>
  <c r="N57" i="215"/>
  <c r="Q57" i="215" s="1"/>
  <c r="AB160" i="215"/>
  <c r="AA160" i="215"/>
  <c r="N160" i="215"/>
  <c r="Q160" i="215" s="1"/>
  <c r="N41" i="216"/>
  <c r="P41" i="216" s="1"/>
  <c r="AF41" i="216"/>
  <c r="AE41" i="216"/>
  <c r="AF93" i="216"/>
  <c r="AE93" i="216"/>
  <c r="N93" i="216"/>
  <c r="Q93" i="216" s="1"/>
  <c r="AA107" i="197"/>
  <c r="AB107" i="197"/>
  <c r="AE108" i="198"/>
  <c r="AA124" i="203"/>
  <c r="AB124" i="203"/>
  <c r="AF24" i="204"/>
  <c r="AE39" i="204"/>
  <c r="AE63" i="204"/>
  <c r="AF90" i="204"/>
  <c r="N40" i="206"/>
  <c r="O72" i="207"/>
  <c r="AB108" i="209"/>
  <c r="N108" i="209"/>
  <c r="N107" i="212"/>
  <c r="Q107" i="212" s="1"/>
  <c r="AB8" i="218"/>
  <c r="N8" i="218"/>
  <c r="P8" i="218" s="1"/>
  <c r="N107" i="197"/>
  <c r="P107" i="197" s="1"/>
  <c r="AF58" i="198"/>
  <c r="AF62" i="198"/>
  <c r="AF108" i="198"/>
  <c r="AA57" i="200"/>
  <c r="AF25" i="201"/>
  <c r="N25" i="201"/>
  <c r="Q25" i="201" s="1"/>
  <c r="O123" i="201"/>
  <c r="F3" i="202"/>
  <c r="AA7" i="203"/>
  <c r="N124" i="203"/>
  <c r="Q124" i="203" s="1"/>
  <c r="N160" i="203"/>
  <c r="Q160" i="203" s="1"/>
  <c r="O123" i="204"/>
  <c r="N8" i="206"/>
  <c r="P8" i="206" s="1"/>
  <c r="AA56" i="206"/>
  <c r="Q127" i="206"/>
  <c r="AA159" i="206"/>
  <c r="AB178" i="206"/>
  <c r="AA178" i="206"/>
  <c r="H1" i="207"/>
  <c r="E8" i="208"/>
  <c r="AA23" i="209"/>
  <c r="K140" i="209"/>
  <c r="AB143" i="209"/>
  <c r="AA40" i="212"/>
  <c r="AE22" i="213"/>
  <c r="N39" i="213"/>
  <c r="P39" i="213" s="1"/>
  <c r="AF39" i="213"/>
  <c r="K191" i="215"/>
  <c r="AA92" i="218"/>
  <c r="H1" i="219"/>
  <c r="AB58" i="221"/>
  <c r="AA58" i="221"/>
  <c r="N58" i="221"/>
  <c r="O21" i="197"/>
  <c r="N6" i="200"/>
  <c r="Q6" i="200" s="1"/>
  <c r="O140" i="200"/>
  <c r="K123" i="201"/>
  <c r="AA22" i="203"/>
  <c r="M38" i="203"/>
  <c r="N38" i="203" s="1"/>
  <c r="AB39" i="203"/>
  <c r="Q56" i="203"/>
  <c r="N108" i="203"/>
  <c r="P108" i="203" s="1"/>
  <c r="K89" i="206"/>
  <c r="AB107" i="206"/>
  <c r="M123" i="206"/>
  <c r="N123" i="206" s="1"/>
  <c r="Q8" i="207"/>
  <c r="K55" i="207"/>
  <c r="AB41" i="209"/>
  <c r="N41" i="209"/>
  <c r="AB75" i="209"/>
  <c r="AA75" i="209"/>
  <c r="N75" i="209"/>
  <c r="AA143" i="209"/>
  <c r="N7" i="215"/>
  <c r="AA7" i="215"/>
  <c r="N56" i="197"/>
  <c r="Q56" i="197" s="1"/>
  <c r="AA91" i="200"/>
  <c r="P93" i="203"/>
  <c r="AA108" i="203"/>
  <c r="Q179" i="203"/>
  <c r="E8" i="205"/>
  <c r="F1" i="206"/>
  <c r="N23" i="206"/>
  <c r="Q23" i="206" s="1"/>
  <c r="M191" i="206"/>
  <c r="AB191" i="206" s="1"/>
  <c r="AC175" i="206" s="1"/>
  <c r="AB175" i="206"/>
  <c r="N178" i="206"/>
  <c r="Q178" i="206" s="1"/>
  <c r="P8" i="207"/>
  <c r="AB23" i="209"/>
  <c r="AA41" i="209"/>
  <c r="O140" i="209"/>
  <c r="Q63" i="210"/>
  <c r="P63" i="210"/>
  <c r="AB23" i="212"/>
  <c r="AA23" i="212"/>
  <c r="AF22" i="213"/>
  <c r="AB75" i="215"/>
  <c r="AA75" i="215"/>
  <c r="N75" i="215"/>
  <c r="O191" i="215"/>
  <c r="AA8" i="218"/>
  <c r="AB23" i="218"/>
  <c r="AA23" i="218"/>
  <c r="N23" i="218"/>
  <c r="Q23" i="218" s="1"/>
  <c r="Q179" i="209"/>
  <c r="P179" i="209"/>
  <c r="O72" i="201"/>
  <c r="K21" i="197"/>
  <c r="K174" i="197"/>
  <c r="AF39" i="198"/>
  <c r="N58" i="198"/>
  <c r="Q58" i="198" s="1"/>
  <c r="Q176" i="209"/>
  <c r="K106" i="204"/>
  <c r="P142" i="212"/>
  <c r="Q142" i="212"/>
  <c r="AA127" i="203"/>
  <c r="AE24" i="204"/>
  <c r="O123" i="206"/>
  <c r="N159" i="206"/>
  <c r="Q159" i="206" s="1"/>
  <c r="N61" i="207"/>
  <c r="Q61" i="207" s="1"/>
  <c r="M21" i="209"/>
  <c r="AB21" i="209" s="1"/>
  <c r="AC5" i="209" s="1"/>
  <c r="M123" i="215"/>
  <c r="AB123" i="215" s="1"/>
  <c r="AC107" i="215" s="1"/>
  <c r="AB107" i="215"/>
  <c r="AA107" i="215"/>
  <c r="N107" i="215"/>
  <c r="Q107" i="215" s="1"/>
  <c r="N74" i="197"/>
  <c r="Q74" i="197" s="1"/>
  <c r="AB74" i="197"/>
  <c r="AA74" i="197"/>
  <c r="Y2" i="198"/>
  <c r="O6" i="196" s="1"/>
  <c r="M38" i="200"/>
  <c r="N38" i="200" s="1"/>
  <c r="AB40" i="203"/>
  <c r="AA40" i="203"/>
  <c r="O157" i="203"/>
  <c r="AE64" i="204"/>
  <c r="AF64" i="204"/>
  <c r="AA8" i="206"/>
  <c r="AA40" i="206"/>
  <c r="AB143" i="206"/>
  <c r="N143" i="206"/>
  <c r="Q160" i="206"/>
  <c r="Y2" i="207"/>
  <c r="O6" i="205" s="1"/>
  <c r="AA108" i="209"/>
  <c r="AF59" i="210"/>
  <c r="AE59" i="210"/>
  <c r="P23" i="212"/>
  <c r="Q23" i="212"/>
  <c r="AB160" i="212"/>
  <c r="AA160" i="212"/>
  <c r="AB58" i="215"/>
  <c r="AA58" i="215"/>
  <c r="N124" i="215"/>
  <c r="Q124" i="215" s="1"/>
  <c r="AB124" i="215"/>
  <c r="AD2" i="216"/>
  <c r="R6" i="214" s="1"/>
  <c r="AF42" i="216"/>
  <c r="N42" i="216"/>
  <c r="Q42" i="216" s="1"/>
  <c r="M191" i="221"/>
  <c r="AB191" i="221" s="1"/>
  <c r="AC175" i="221" s="1"/>
  <c r="AB175" i="221"/>
  <c r="N175" i="221"/>
  <c r="P175" i="221" s="1"/>
  <c r="N124" i="197"/>
  <c r="Q124" i="197" s="1"/>
  <c r="AF6" i="198"/>
  <c r="AE6" i="198"/>
  <c r="AB58" i="200"/>
  <c r="AA58" i="200"/>
  <c r="N108" i="200"/>
  <c r="P108" i="200" s="1"/>
  <c r="F1" i="203"/>
  <c r="I3" i="202" s="1"/>
  <c r="AB8" i="203"/>
  <c r="N8" i="203"/>
  <c r="P8" i="203" s="1"/>
  <c r="AB22" i="203"/>
  <c r="N40" i="203"/>
  <c r="P40" i="203" s="1"/>
  <c r="M106" i="203"/>
  <c r="N106" i="203" s="1"/>
  <c r="AA90" i="203"/>
  <c r="AA93" i="203"/>
  <c r="K157" i="203"/>
  <c r="AA179" i="203"/>
  <c r="Z2" i="204"/>
  <c r="P6" i="202" s="1"/>
  <c r="AE60" i="204"/>
  <c r="AA23" i="206"/>
  <c r="Q108" i="206"/>
  <c r="AB160" i="206"/>
  <c r="AA160" i="206"/>
  <c r="F1" i="207"/>
  <c r="F2" i="207" s="1"/>
  <c r="K21" i="209"/>
  <c r="K55" i="209"/>
  <c r="N59" i="210"/>
  <c r="E8" i="211"/>
  <c r="Q9" i="212"/>
  <c r="AB108" i="212"/>
  <c r="N108" i="212"/>
  <c r="Q108" i="212" s="1"/>
  <c r="N160" i="212"/>
  <c r="Q160" i="212" s="1"/>
  <c r="N58" i="215"/>
  <c r="Q58" i="215" s="1"/>
  <c r="Q177" i="215"/>
  <c r="G8" i="217"/>
  <c r="M21" i="212"/>
  <c r="AA21" i="212" s="1"/>
  <c r="AB5" i="212"/>
  <c r="AB124" i="197"/>
  <c r="AA141" i="197"/>
  <c r="AB141" i="197"/>
  <c r="AD2" i="198"/>
  <c r="R6" i="196" s="1"/>
  <c r="AA108" i="200"/>
  <c r="N57" i="203"/>
  <c r="Q57" i="203" s="1"/>
  <c r="AB73" i="203"/>
  <c r="K38" i="204"/>
  <c r="N57" i="204"/>
  <c r="Q57" i="204" s="1"/>
  <c r="K72" i="204"/>
  <c r="AB93" i="206"/>
  <c r="N93" i="206"/>
  <c r="N124" i="206"/>
  <c r="AA143" i="206"/>
  <c r="AB179" i="206"/>
  <c r="AA179" i="206"/>
  <c r="P93" i="207"/>
  <c r="AF23" i="210"/>
  <c r="K140" i="212"/>
  <c r="N5" i="213"/>
  <c r="P5" i="213" s="1"/>
  <c r="AF5" i="213"/>
  <c r="AE5" i="213"/>
  <c r="N10" i="213"/>
  <c r="AF10" i="213"/>
  <c r="AE10" i="213"/>
  <c r="M140" i="215"/>
  <c r="AB140" i="215" s="1"/>
  <c r="AC124" i="215" s="1"/>
  <c r="M55" i="216"/>
  <c r="M106" i="216"/>
  <c r="AE106" i="216" s="1"/>
  <c r="AF90" i="216"/>
  <c r="AE90" i="216"/>
  <c r="AB5" i="218"/>
  <c r="AA5" i="218"/>
  <c r="AB178" i="218"/>
  <c r="AA178" i="218"/>
  <c r="H1" i="221"/>
  <c r="AA22" i="197"/>
  <c r="M38" i="197"/>
  <c r="N38" i="197" s="1"/>
  <c r="P38" i="197" s="1"/>
  <c r="AB22" i="197"/>
  <c r="AA175" i="197"/>
  <c r="AB175" i="197"/>
  <c r="Q179" i="206"/>
  <c r="O21" i="207"/>
  <c r="Q6" i="209"/>
  <c r="M157" i="209"/>
  <c r="N157" i="209" s="1"/>
  <c r="AF93" i="213"/>
  <c r="AE93" i="213"/>
  <c r="N93" i="213"/>
  <c r="Q93" i="213" s="1"/>
  <c r="AF108" i="219"/>
  <c r="AE108" i="219"/>
  <c r="N108" i="219"/>
  <c r="Q108" i="219" s="1"/>
  <c r="K89" i="203"/>
  <c r="AB125" i="203"/>
  <c r="AA125" i="203"/>
  <c r="Q161" i="209"/>
  <c r="P161" i="209"/>
  <c r="AE6" i="201"/>
  <c r="AB23" i="203"/>
  <c r="N23" i="203"/>
  <c r="P23" i="203" s="1"/>
  <c r="Q161" i="203"/>
  <c r="Q6" i="204"/>
  <c r="O38" i="204"/>
  <c r="O72" i="204"/>
  <c r="AA57" i="206"/>
  <c r="Q22" i="198"/>
  <c r="AF6" i="201"/>
  <c r="AB41" i="203"/>
  <c r="AA41" i="203"/>
  <c r="AA57" i="203"/>
  <c r="N180" i="203"/>
  <c r="P180" i="203" s="1"/>
  <c r="K157" i="206"/>
  <c r="N63" i="207"/>
  <c r="AD2" i="207"/>
  <c r="R6" i="205" s="1"/>
  <c r="O106" i="209"/>
  <c r="N141" i="209"/>
  <c r="AF60" i="210"/>
  <c r="AE60" i="210"/>
  <c r="AC2" i="213"/>
  <c r="Q6" i="211" s="1"/>
  <c r="AB109" i="215"/>
  <c r="AA109" i="215"/>
  <c r="N109" i="215"/>
  <c r="P109" i="215" s="1"/>
  <c r="O174" i="215"/>
  <c r="AB159" i="218"/>
  <c r="N159" i="218"/>
  <c r="P159" i="218" s="1"/>
  <c r="AB6" i="221"/>
  <c r="N6" i="221"/>
  <c r="AA6" i="221"/>
  <c r="AA75" i="197"/>
  <c r="AF22" i="198"/>
  <c r="AE22" i="198"/>
  <c r="Q42" i="198"/>
  <c r="K89" i="200"/>
  <c r="N109" i="200"/>
  <c r="Q109" i="200" s="1"/>
  <c r="AA109" i="200"/>
  <c r="N159" i="200"/>
  <c r="Q159" i="200" s="1"/>
  <c r="I8" i="202"/>
  <c r="Q5" i="203"/>
  <c r="AA23" i="203"/>
  <c r="N41" i="203"/>
  <c r="Q41" i="203" s="1"/>
  <c r="F1" i="204"/>
  <c r="F2" i="204" s="1"/>
  <c r="N61" i="204"/>
  <c r="Q61" i="204" s="1"/>
  <c r="N6" i="206"/>
  <c r="Q6" i="206" s="1"/>
  <c r="AA41" i="206"/>
  <c r="P74" i="206"/>
  <c r="AB109" i="206"/>
  <c r="N109" i="206"/>
  <c r="P109" i="206" s="1"/>
  <c r="AB124" i="206"/>
  <c r="N176" i="206"/>
  <c r="K106" i="209"/>
  <c r="O174" i="209"/>
  <c r="AB6" i="212"/>
  <c r="AA6" i="212"/>
  <c r="K89" i="212"/>
  <c r="K55" i="215"/>
  <c r="Q158" i="215"/>
  <c r="P158" i="215"/>
  <c r="AE43" i="216"/>
  <c r="AF74" i="216"/>
  <c r="AE74" i="216"/>
  <c r="N74" i="216"/>
  <c r="P74" i="216" s="1"/>
  <c r="K8" i="220"/>
  <c r="AA90" i="221"/>
  <c r="N90" i="221"/>
  <c r="Q90" i="221" s="1"/>
  <c r="N6" i="213"/>
  <c r="P6" i="213" s="1"/>
  <c r="AF6" i="213"/>
  <c r="AE6" i="213"/>
  <c r="AF57" i="219"/>
  <c r="AE57" i="219"/>
  <c r="N57" i="219"/>
  <c r="Q57" i="219" s="1"/>
  <c r="N90" i="198"/>
  <c r="F3" i="199"/>
  <c r="AA159" i="200"/>
  <c r="N74" i="201"/>
  <c r="P74" i="201" s="1"/>
  <c r="AE74" i="201"/>
  <c r="K8" i="202"/>
  <c r="K38" i="203"/>
  <c r="N91" i="203"/>
  <c r="P91" i="203" s="1"/>
  <c r="N126" i="203"/>
  <c r="P126" i="203" s="1"/>
  <c r="N158" i="203"/>
  <c r="K55" i="204"/>
  <c r="K8" i="205"/>
  <c r="AA6" i="206"/>
  <c r="K21" i="206"/>
  <c r="Z2" i="207"/>
  <c r="P6" i="205" s="1"/>
  <c r="AE63" i="207"/>
  <c r="AF90" i="207"/>
  <c r="AE90" i="207"/>
  <c r="AA7" i="209"/>
  <c r="N7" i="209"/>
  <c r="Q7" i="209" s="1"/>
  <c r="AB22" i="209"/>
  <c r="M38" i="209"/>
  <c r="AA38" i="209" s="1"/>
  <c r="AB141" i="209"/>
  <c r="AF40" i="210"/>
  <c r="AE40" i="210"/>
  <c r="N40" i="210"/>
  <c r="Q40" i="210" s="1"/>
  <c r="AB39" i="218"/>
  <c r="AA39" i="218"/>
  <c r="N39" i="218"/>
  <c r="Q39" i="218" s="1"/>
  <c r="M106" i="218"/>
  <c r="N106" i="218" s="1"/>
  <c r="AB90" i="218"/>
  <c r="N90" i="218"/>
  <c r="Q90" i="218" s="1"/>
  <c r="AB110" i="203"/>
  <c r="AA110" i="203"/>
  <c r="N110" i="203"/>
  <c r="Q110" i="203" s="1"/>
  <c r="AB110" i="209"/>
  <c r="AA110" i="209"/>
  <c r="P6" i="212"/>
  <c r="Q6" i="212"/>
  <c r="AE91" i="216"/>
  <c r="N91" i="216"/>
  <c r="AA8" i="197"/>
  <c r="K191" i="197"/>
  <c r="O38" i="203"/>
  <c r="O174" i="203"/>
  <c r="K191" i="203"/>
  <c r="O55" i="204"/>
  <c r="N108" i="204"/>
  <c r="Q108" i="204" s="1"/>
  <c r="O55" i="206"/>
  <c r="AB125" i="206"/>
  <c r="N125" i="206"/>
  <c r="AB176" i="206"/>
  <c r="N180" i="206"/>
  <c r="Q180" i="206" s="1"/>
  <c r="N6" i="207"/>
  <c r="Q6" i="207" s="1"/>
  <c r="AF25" i="207"/>
  <c r="N60" i="207"/>
  <c r="N90" i="207"/>
  <c r="K106" i="207"/>
  <c r="N22" i="209"/>
  <c r="AB141" i="212"/>
  <c r="M157" i="212"/>
  <c r="AA157" i="212" s="1"/>
  <c r="N141" i="212"/>
  <c r="AE41" i="213"/>
  <c r="AF41" i="213"/>
  <c r="Q90" i="215"/>
  <c r="AF91" i="216"/>
  <c r="Q56" i="218"/>
  <c r="AE6" i="219"/>
  <c r="N6" i="219"/>
  <c r="Z2" i="219"/>
  <c r="P6" i="217" s="1"/>
  <c r="AB90" i="221"/>
  <c r="AF90" i="198"/>
  <c r="AB158" i="203"/>
  <c r="AE64" i="201"/>
  <c r="N64" i="201"/>
  <c r="Q64" i="201" s="1"/>
  <c r="AB73" i="215"/>
  <c r="N73" i="215"/>
  <c r="O38" i="197"/>
  <c r="K106" i="197"/>
  <c r="AF57" i="198"/>
  <c r="N57" i="198"/>
  <c r="P57" i="198" s="1"/>
  <c r="M72" i="200"/>
  <c r="AB72" i="200" s="1"/>
  <c r="AC56" i="200" s="1"/>
  <c r="N160" i="200"/>
  <c r="Q160" i="200" s="1"/>
  <c r="AB160" i="200"/>
  <c r="K89" i="201"/>
  <c r="K21" i="203"/>
  <c r="M55" i="203"/>
  <c r="AA55" i="203" s="1"/>
  <c r="AB75" i="203"/>
  <c r="AA75" i="203"/>
  <c r="N75" i="203"/>
  <c r="Q75" i="203" s="1"/>
  <c r="O123" i="203"/>
  <c r="AB7" i="206"/>
  <c r="N7" i="206"/>
  <c r="AB110" i="206"/>
  <c r="N110" i="206"/>
  <c r="Q110" i="206" s="1"/>
  <c r="N158" i="206"/>
  <c r="Q158" i="206" s="1"/>
  <c r="AA158" i="206"/>
  <c r="K38" i="207"/>
  <c r="AE40" i="207"/>
  <c r="AA22" i="209"/>
  <c r="Q40" i="209"/>
  <c r="M72" i="212"/>
  <c r="N72" i="212" s="1"/>
  <c r="AA141" i="212"/>
  <c r="AF7" i="213"/>
  <c r="N7" i="213"/>
  <c r="Q7" i="213" s="1"/>
  <c r="Z2" i="213"/>
  <c r="P6" i="211" s="1"/>
  <c r="AA39" i="215"/>
  <c r="N39" i="215"/>
  <c r="AB159" i="215"/>
  <c r="AA159" i="215"/>
  <c r="AE27" i="216"/>
  <c r="AF6" i="219"/>
  <c r="AF23" i="219"/>
  <c r="AE23" i="219"/>
  <c r="AA91" i="203"/>
  <c r="AA107" i="203"/>
  <c r="N107" i="203"/>
  <c r="AA126" i="203"/>
  <c r="M174" i="203"/>
  <c r="N174" i="203" s="1"/>
  <c r="N93" i="204"/>
  <c r="Q93" i="204" s="1"/>
  <c r="AF93" i="204"/>
  <c r="AA39" i="206"/>
  <c r="M55" i="206"/>
  <c r="N39" i="206"/>
  <c r="M55" i="212"/>
  <c r="AA55" i="212" s="1"/>
  <c r="N39" i="212"/>
  <c r="Q39" i="212" s="1"/>
  <c r="Q40" i="216"/>
  <c r="P40" i="216"/>
  <c r="AB73" i="218"/>
  <c r="AA73" i="218"/>
  <c r="N73" i="218"/>
  <c r="Q73" i="218" s="1"/>
  <c r="N107" i="218"/>
  <c r="Q107" i="218" s="1"/>
  <c r="M123" i="218"/>
  <c r="AB123" i="218" s="1"/>
  <c r="AC107" i="218" s="1"/>
  <c r="G8" i="196"/>
  <c r="O106" i="197"/>
  <c r="Q8" i="198"/>
  <c r="N43" i="198"/>
  <c r="Q43" i="198" s="1"/>
  <c r="AE43" i="198"/>
  <c r="M106" i="200"/>
  <c r="N106" i="200" s="1"/>
  <c r="Q110" i="200"/>
  <c r="AF64" i="201"/>
  <c r="O89" i="201"/>
  <c r="AA6" i="203"/>
  <c r="M123" i="203"/>
  <c r="N123" i="203" s="1"/>
  <c r="P142" i="203"/>
  <c r="AE93" i="204"/>
  <c r="P91" i="206"/>
  <c r="AA125" i="206"/>
  <c r="AB180" i="206"/>
  <c r="O38" i="207"/>
  <c r="AE60" i="207"/>
  <c r="AB74" i="209"/>
  <c r="AA74" i="209"/>
  <c r="P159" i="209"/>
  <c r="Q159" i="209"/>
  <c r="AF41" i="210"/>
  <c r="N41" i="210"/>
  <c r="AA39" i="212"/>
  <c r="N74" i="213"/>
  <c r="P74" i="213" s="1"/>
  <c r="AE74" i="213"/>
  <c r="M72" i="215"/>
  <c r="AA72" i="215" s="1"/>
  <c r="AB56" i="215"/>
  <c r="N56" i="215"/>
  <c r="Q56" i="215" s="1"/>
  <c r="AA73" i="215"/>
  <c r="N92" i="216"/>
  <c r="P92" i="216" s="1"/>
  <c r="AF92" i="216"/>
  <c r="AE92" i="216"/>
  <c r="AB40" i="218"/>
  <c r="AA40" i="218"/>
  <c r="AB91" i="218"/>
  <c r="AA91" i="218"/>
  <c r="Q23" i="219"/>
  <c r="P23" i="219"/>
  <c r="N91" i="198"/>
  <c r="P91" i="198" s="1"/>
  <c r="AE91" i="198"/>
  <c r="N93" i="201"/>
  <c r="Q93" i="201" s="1"/>
  <c r="AF93" i="201"/>
  <c r="AB159" i="203"/>
  <c r="AA159" i="203"/>
  <c r="AB178" i="203"/>
  <c r="N178" i="203"/>
  <c r="Q178" i="203" s="1"/>
  <c r="M89" i="204"/>
  <c r="AF89" i="204" s="1"/>
  <c r="AG73" i="204" s="1"/>
  <c r="N73" i="204"/>
  <c r="M8" i="205"/>
  <c r="AB8" i="209"/>
  <c r="N8" i="209"/>
  <c r="AF110" i="219"/>
  <c r="AE110" i="219"/>
  <c r="N7" i="219"/>
  <c r="Q7" i="219" s="1"/>
  <c r="AF7" i="219"/>
  <c r="AE7" i="219"/>
  <c r="AB108" i="221"/>
  <c r="AA108" i="221"/>
  <c r="N108" i="221"/>
  <c r="O157" i="200"/>
  <c r="N39" i="203"/>
  <c r="Q39" i="203" s="1"/>
  <c r="M72" i="203"/>
  <c r="N72" i="203" s="1"/>
  <c r="Q72" i="203" s="1"/>
  <c r="R56" i="203" s="1"/>
  <c r="O89" i="203"/>
  <c r="AA92" i="203"/>
  <c r="AA178" i="203"/>
  <c r="N63" i="204"/>
  <c r="Q63" i="204" s="1"/>
  <c r="AE73" i="204"/>
  <c r="N90" i="204"/>
  <c r="Q90" i="204" s="1"/>
  <c r="O106" i="204"/>
  <c r="AE109" i="204"/>
  <c r="M72" i="206"/>
  <c r="N72" i="206" s="1"/>
  <c r="Q72" i="206" s="1"/>
  <c r="R56" i="206" s="1"/>
  <c r="Q107" i="206"/>
  <c r="K123" i="206"/>
  <c r="AB126" i="206"/>
  <c r="AA126" i="206"/>
  <c r="N126" i="206"/>
  <c r="Q126" i="206" s="1"/>
  <c r="Q142" i="206"/>
  <c r="O191" i="206"/>
  <c r="AA8" i="209"/>
  <c r="Q143" i="209"/>
  <c r="Q109" i="210"/>
  <c r="AB57" i="212"/>
  <c r="AA57" i="212"/>
  <c r="O89" i="212"/>
  <c r="M8" i="214"/>
  <c r="O55" i="215"/>
  <c r="O106" i="215"/>
  <c r="AB177" i="215"/>
  <c r="K38" i="216"/>
  <c r="Y2" i="216"/>
  <c r="O6" i="214" s="1"/>
  <c r="M191" i="218"/>
  <c r="AB191" i="218" s="1"/>
  <c r="AC175" i="218" s="1"/>
  <c r="M123" i="219"/>
  <c r="AF123" i="219" s="1"/>
  <c r="AG107" i="219" s="1"/>
  <c r="K72" i="222"/>
  <c r="M55" i="210"/>
  <c r="N55" i="210" s="1"/>
  <c r="M89" i="212"/>
  <c r="AB89" i="212" s="1"/>
  <c r="AC73" i="212" s="1"/>
  <c r="N93" i="212"/>
  <c r="Q93" i="212" s="1"/>
  <c r="N124" i="212"/>
  <c r="N127" i="212"/>
  <c r="Q127" i="212" s="1"/>
  <c r="O38" i="216"/>
  <c r="K140" i="218"/>
  <c r="N143" i="218"/>
  <c r="Q143" i="218" s="1"/>
  <c r="N175" i="218"/>
  <c r="Q175" i="218" s="1"/>
  <c r="AD2" i="219"/>
  <c r="R6" i="217" s="1"/>
  <c r="M123" i="221"/>
  <c r="AB123" i="221" s="1"/>
  <c r="AC107" i="221" s="1"/>
  <c r="O72" i="222"/>
  <c r="M89" i="209"/>
  <c r="AB89" i="209" s="1"/>
  <c r="AC73" i="209" s="1"/>
  <c r="O89" i="209"/>
  <c r="F1" i="210"/>
  <c r="F2" i="210" s="1"/>
  <c r="O72" i="210"/>
  <c r="O191" i="197"/>
  <c r="K106" i="198"/>
  <c r="M123" i="200"/>
  <c r="AA123" i="200" s="1"/>
  <c r="Q108" i="203"/>
  <c r="K174" i="203"/>
  <c r="P174" i="203" s="1"/>
  <c r="K123" i="204"/>
  <c r="O106" i="210"/>
  <c r="I8" i="211"/>
  <c r="N73" i="212"/>
  <c r="N158" i="212"/>
  <c r="Q158" i="212" s="1"/>
  <c r="K174" i="212"/>
  <c r="M106" i="213"/>
  <c r="N106" i="213" s="1"/>
  <c r="M38" i="215"/>
  <c r="AA38" i="215" s="1"/>
  <c r="AA74" i="215"/>
  <c r="AA143" i="215"/>
  <c r="N44" i="216"/>
  <c r="I8" i="217"/>
  <c r="Q125" i="218"/>
  <c r="O140" i="218"/>
  <c r="N91" i="219"/>
  <c r="P91" i="219" s="1"/>
  <c r="AE107" i="219"/>
  <c r="K123" i="219"/>
  <c r="M72" i="222"/>
  <c r="N72" i="222" s="1"/>
  <c r="Q72" i="222" s="1"/>
  <c r="R56" i="222" s="1"/>
  <c r="P9" i="218"/>
  <c r="AA93" i="218"/>
  <c r="AA109" i="218"/>
  <c r="AA143" i="218"/>
  <c r="P160" i="218"/>
  <c r="AB175" i="218"/>
  <c r="K21" i="219"/>
  <c r="Q61" i="219"/>
  <c r="M8" i="220"/>
  <c r="O55" i="221"/>
  <c r="O123" i="221"/>
  <c r="Q59" i="222"/>
  <c r="N8" i="215"/>
  <c r="P8" i="215" s="1"/>
  <c r="K157" i="215"/>
  <c r="N178" i="215"/>
  <c r="Q178" i="215" s="1"/>
  <c r="N25" i="216"/>
  <c r="K8" i="217"/>
  <c r="M55" i="221"/>
  <c r="M106" i="222"/>
  <c r="N106" i="222" s="1"/>
  <c r="AB73" i="212"/>
  <c r="O106" i="212"/>
  <c r="AA178" i="212"/>
  <c r="O72" i="213"/>
  <c r="F1" i="215"/>
  <c r="F2" i="215" s="1"/>
  <c r="AA125" i="215"/>
  <c r="AA178" i="215"/>
  <c r="M38" i="218"/>
  <c r="AB38" i="218" s="1"/>
  <c r="AC22" i="218" s="1"/>
  <c r="O106" i="218"/>
  <c r="AA125" i="218"/>
  <c r="O157" i="218"/>
  <c r="M38" i="219"/>
  <c r="N38" i="219" s="1"/>
  <c r="AA22" i="221"/>
  <c r="K157" i="221"/>
  <c r="AD2" i="222"/>
  <c r="R6" i="220" s="1"/>
  <c r="AA8" i="215"/>
  <c r="Q23" i="215"/>
  <c r="Q110" i="215"/>
  <c r="F1" i="216"/>
  <c r="F2" i="216" s="1"/>
  <c r="AA6" i="218"/>
  <c r="AA41" i="218"/>
  <c r="M157" i="218"/>
  <c r="N157" i="218" s="1"/>
  <c r="P157" i="218" s="1"/>
  <c r="Q176" i="218"/>
  <c r="AA179" i="218"/>
  <c r="AF39" i="219"/>
  <c r="AB22" i="221"/>
  <c r="AA39" i="221"/>
  <c r="O72" i="221"/>
  <c r="O157" i="221"/>
  <c r="O191" i="221"/>
  <c r="M21" i="222"/>
  <c r="AF21" i="222" s="1"/>
  <c r="AG5" i="222" s="1"/>
  <c r="Q23" i="222"/>
  <c r="AE90" i="222"/>
  <c r="O174" i="197"/>
  <c r="O21" i="203"/>
  <c r="Q58" i="203"/>
  <c r="Q9" i="206"/>
  <c r="O89" i="206"/>
  <c r="O157" i="206"/>
  <c r="O106" i="207"/>
  <c r="M8" i="208"/>
  <c r="K38" i="209"/>
  <c r="M191" i="212"/>
  <c r="AB191" i="212" s="1"/>
  <c r="AC175" i="212" s="1"/>
  <c r="K191" i="212"/>
  <c r="N91" i="213"/>
  <c r="Q91" i="213" s="1"/>
  <c r="G8" i="214"/>
  <c r="K21" i="218"/>
  <c r="AA74" i="218"/>
  <c r="AA110" i="218"/>
  <c r="N141" i="218"/>
  <c r="AE5" i="219"/>
  <c r="AE58" i="219"/>
  <c r="O89" i="219"/>
  <c r="F1" i="221"/>
  <c r="F2" i="221" s="1"/>
  <c r="N8" i="221"/>
  <c r="AB39" i="221"/>
  <c r="M72" i="221"/>
  <c r="AB72" i="221" s="1"/>
  <c r="AC56" i="221" s="1"/>
  <c r="O140" i="221"/>
  <c r="AE56" i="222"/>
  <c r="AF90" i="222"/>
  <c r="Q159" i="212"/>
  <c r="O38" i="200"/>
  <c r="O55" i="200"/>
  <c r="Z2" i="201"/>
  <c r="P6" i="199" s="1"/>
  <c r="N61" i="201"/>
  <c r="P61" i="201" s="1"/>
  <c r="N74" i="203"/>
  <c r="P74" i="203" s="1"/>
  <c r="N143" i="203"/>
  <c r="P143" i="203" s="1"/>
  <c r="M191" i="203"/>
  <c r="N191" i="203" s="1"/>
  <c r="O89" i="204"/>
  <c r="M123" i="204"/>
  <c r="AE123" i="204" s="1"/>
  <c r="Q41" i="206"/>
  <c r="N73" i="206"/>
  <c r="M89" i="206"/>
  <c r="N89" i="206" s="1"/>
  <c r="Q92" i="206"/>
  <c r="N41" i="207"/>
  <c r="Q41" i="207" s="1"/>
  <c r="O38" i="209"/>
  <c r="N58" i="209"/>
  <c r="N6" i="210"/>
  <c r="Q6" i="210" s="1"/>
  <c r="AD2" i="210"/>
  <c r="R6" i="208" s="1"/>
  <c r="AE109" i="210"/>
  <c r="N41" i="212"/>
  <c r="Q41" i="212" s="1"/>
  <c r="N110" i="212"/>
  <c r="P125" i="212"/>
  <c r="N143" i="212"/>
  <c r="Q143" i="212" s="1"/>
  <c r="N43" i="213"/>
  <c r="Q43" i="213" s="1"/>
  <c r="AA23" i="215"/>
  <c r="AA110" i="215"/>
  <c r="AE9" i="216"/>
  <c r="AF56" i="216"/>
  <c r="O21" i="218"/>
  <c r="AB74" i="218"/>
  <c r="AF58" i="219"/>
  <c r="Q23" i="221"/>
  <c r="Q56" i="221"/>
  <c r="AA92" i="221"/>
  <c r="P124" i="221"/>
  <c r="AE7" i="222"/>
  <c r="AF23" i="222"/>
  <c r="Z2" i="222"/>
  <c r="P6" i="220" s="1"/>
  <c r="M123" i="222"/>
  <c r="AF123" i="222" s="1"/>
  <c r="AG107" i="222" s="1"/>
  <c r="AE110" i="222"/>
  <c r="M157" i="215"/>
  <c r="N157" i="215" s="1"/>
  <c r="M174" i="215"/>
  <c r="AB174" i="215" s="1"/>
  <c r="AC158" i="215" s="1"/>
  <c r="AC2" i="219"/>
  <c r="Q6" i="217" s="1"/>
  <c r="M21" i="221"/>
  <c r="AB21" i="221" s="1"/>
  <c r="AC5" i="221" s="1"/>
  <c r="P60" i="222"/>
  <c r="Q107" i="222"/>
  <c r="P40" i="213"/>
  <c r="H1" i="213"/>
  <c r="K89" i="213"/>
  <c r="Q41" i="215"/>
  <c r="O89" i="215"/>
  <c r="P126" i="215"/>
  <c r="O72" i="216"/>
  <c r="K72" i="218"/>
  <c r="AF40" i="219"/>
  <c r="AA5" i="221"/>
  <c r="AA8" i="221"/>
  <c r="M174" i="221"/>
  <c r="AB174" i="221" s="1"/>
  <c r="AC158" i="221" s="1"/>
  <c r="F1" i="222"/>
  <c r="F2" i="222" s="1"/>
  <c r="H1" i="222"/>
  <c r="K55" i="212"/>
  <c r="K157" i="212"/>
  <c r="Y2" i="213"/>
  <c r="O6" i="211" s="1"/>
  <c r="O89" i="213"/>
  <c r="N6" i="215"/>
  <c r="Q6" i="215" s="1"/>
  <c r="N108" i="215"/>
  <c r="N161" i="215"/>
  <c r="Q161" i="215" s="1"/>
  <c r="AE39" i="216"/>
  <c r="AA7" i="218"/>
  <c r="O72" i="218"/>
  <c r="N75" i="218"/>
  <c r="P75" i="218" s="1"/>
  <c r="K174" i="218"/>
  <c r="N59" i="219"/>
  <c r="Q59" i="219" s="1"/>
  <c r="K72" i="219"/>
  <c r="AB5" i="221"/>
  <c r="Q73" i="221"/>
  <c r="M157" i="221"/>
  <c r="AB157" i="221" s="1"/>
  <c r="AC141" i="221" s="1"/>
  <c r="N158" i="221"/>
  <c r="Q158" i="221" s="1"/>
  <c r="N24" i="222"/>
  <c r="P39" i="222"/>
  <c r="M55" i="222"/>
  <c r="N55" i="222" s="1"/>
  <c r="P107" i="210"/>
  <c r="M8" i="211"/>
  <c r="O55" i="212"/>
  <c r="O157" i="212"/>
  <c r="G8" i="202"/>
  <c r="O72" i="203"/>
  <c r="M157" i="203"/>
  <c r="AB157" i="203" s="1"/>
  <c r="AC141" i="203" s="1"/>
  <c r="AD2" i="204"/>
  <c r="R6" i="202" s="1"/>
  <c r="H1" i="206"/>
  <c r="K55" i="206"/>
  <c r="K21" i="207"/>
  <c r="O89" i="207"/>
  <c r="M55" i="209"/>
  <c r="AA55" i="209" s="1"/>
  <c r="O55" i="209"/>
  <c r="K72" i="209"/>
  <c r="N158" i="209"/>
  <c r="Q158" i="209" s="1"/>
  <c r="AA161" i="209"/>
  <c r="O191" i="209"/>
  <c r="N57" i="210"/>
  <c r="Q57" i="210" s="1"/>
  <c r="K72" i="212"/>
  <c r="N75" i="212"/>
  <c r="Q75" i="212" s="1"/>
  <c r="O123" i="212"/>
  <c r="N126" i="212"/>
  <c r="Q126" i="212" s="1"/>
  <c r="AA176" i="212"/>
  <c r="O38" i="213"/>
  <c r="M89" i="213"/>
  <c r="N89" i="213" s="1"/>
  <c r="AA6" i="215"/>
  <c r="N142" i="215"/>
  <c r="Q142" i="215" s="1"/>
  <c r="AB158" i="215"/>
  <c r="AA161" i="215"/>
  <c r="AE10" i="216"/>
  <c r="K89" i="216"/>
  <c r="H1" i="218"/>
  <c r="AA75" i="218"/>
  <c r="M174" i="218"/>
  <c r="AB174" i="218" s="1"/>
  <c r="AC158" i="218" s="1"/>
  <c r="O38" i="219"/>
  <c r="AE59" i="219"/>
  <c r="O72" i="219"/>
  <c r="AF109" i="219"/>
  <c r="AB73" i="221"/>
  <c r="K106" i="221"/>
  <c r="AA158" i="221"/>
  <c r="AB178" i="221"/>
  <c r="N5" i="222"/>
  <c r="N39" i="222"/>
  <c r="Q39" i="222" s="1"/>
  <c r="O55" i="222"/>
  <c r="N108" i="222"/>
  <c r="Q108" i="222" s="1"/>
  <c r="O89" i="197"/>
  <c r="AA93" i="197"/>
  <c r="I8" i="199"/>
  <c r="M21" i="201"/>
  <c r="N21" i="201" s="1"/>
  <c r="Q126" i="203"/>
  <c r="AE5" i="204"/>
  <c r="AE24" i="207"/>
  <c r="M123" i="207"/>
  <c r="AF123" i="207" s="1"/>
  <c r="AG107" i="207" s="1"/>
  <c r="AA39" i="209"/>
  <c r="AA142" i="209"/>
  <c r="K174" i="209"/>
  <c r="AE64" i="210"/>
  <c r="AE107" i="210"/>
  <c r="F1" i="212"/>
  <c r="I3" i="211" s="1"/>
  <c r="AA75" i="212"/>
  <c r="AA92" i="212"/>
  <c r="AA126" i="212"/>
  <c r="F1" i="213"/>
  <c r="F2" i="213" s="1"/>
  <c r="H1" i="215"/>
  <c r="AA41" i="215"/>
  <c r="AA142" i="215"/>
  <c r="Q159" i="215"/>
  <c r="F1" i="218"/>
  <c r="F2" i="218" s="1"/>
  <c r="Q40" i="218"/>
  <c r="K89" i="218"/>
  <c r="P89" i="218" s="1"/>
  <c r="F1" i="219"/>
  <c r="F2" i="219" s="1"/>
  <c r="O21" i="221"/>
  <c r="AC2" i="222"/>
  <c r="Q6" i="220" s="1"/>
  <c r="AE39" i="222"/>
  <c r="AF39" i="222"/>
  <c r="Y2" i="222"/>
  <c r="O6" i="220" s="1"/>
  <c r="AE61" i="222"/>
  <c r="P143" i="221"/>
  <c r="Q143" i="221"/>
  <c r="P91" i="222"/>
  <c r="Q91" i="222"/>
  <c r="Q22" i="221"/>
  <c r="P22" i="221"/>
  <c r="P93" i="221"/>
  <c r="Q93" i="221"/>
  <c r="N157" i="221"/>
  <c r="AA21" i="221"/>
  <c r="N21" i="221"/>
  <c r="P74" i="221"/>
  <c r="Q74" i="221"/>
  <c r="P7" i="221"/>
  <c r="Q7" i="221"/>
  <c r="P38" i="221"/>
  <c r="P40" i="221"/>
  <c r="Q40" i="221"/>
  <c r="P176" i="221"/>
  <c r="Q176" i="221"/>
  <c r="P40" i="222"/>
  <c r="Q40" i="222"/>
  <c r="P125" i="221"/>
  <c r="Q125" i="221"/>
  <c r="AA55" i="221"/>
  <c r="N55" i="221"/>
  <c r="AB55" i="221"/>
  <c r="AC39" i="221" s="1"/>
  <c r="N123" i="221"/>
  <c r="P180" i="221"/>
  <c r="Q180" i="221"/>
  <c r="P39" i="221"/>
  <c r="P73" i="221"/>
  <c r="N92" i="221"/>
  <c r="AA107" i="221"/>
  <c r="N110" i="221"/>
  <c r="N142" i="221"/>
  <c r="N161" i="221"/>
  <c r="N179" i="221"/>
  <c r="P59" i="222"/>
  <c r="AF73" i="222"/>
  <c r="P90" i="222"/>
  <c r="N5" i="221"/>
  <c r="AA7" i="221"/>
  <c r="AA40" i="221"/>
  <c r="AA74" i="221"/>
  <c r="AA93" i="221"/>
  <c r="AB107" i="221"/>
  <c r="AA125" i="221"/>
  <c r="M140" i="221"/>
  <c r="AA143" i="221"/>
  <c r="AA176" i="221"/>
  <c r="AA180" i="221"/>
  <c r="N7" i="222"/>
  <c r="O21" i="222"/>
  <c r="AE40" i="222"/>
  <c r="N58" i="222"/>
  <c r="AE91" i="222"/>
  <c r="AE107" i="222"/>
  <c r="N110" i="222"/>
  <c r="AB7" i="221"/>
  <c r="AB40" i="221"/>
  <c r="AB74" i="221"/>
  <c r="AB93" i="221"/>
  <c r="AB125" i="221"/>
  <c r="AB143" i="221"/>
  <c r="AB176" i="221"/>
  <c r="AB180" i="221"/>
  <c r="AF40" i="222"/>
  <c r="AF91" i="222"/>
  <c r="N9" i="221"/>
  <c r="N57" i="221"/>
  <c r="N91" i="221"/>
  <c r="N109" i="221"/>
  <c r="N127" i="221"/>
  <c r="P141" i="221"/>
  <c r="N160" i="221"/>
  <c r="AA175" i="221"/>
  <c r="N178" i="221"/>
  <c r="N22" i="222"/>
  <c r="AE24" i="222"/>
  <c r="N42" i="222"/>
  <c r="E8" i="220"/>
  <c r="M89" i="221"/>
  <c r="AA161" i="221"/>
  <c r="AA179" i="221"/>
  <c r="N6" i="222"/>
  <c r="P23" i="222"/>
  <c r="N57" i="222"/>
  <c r="N61" i="222"/>
  <c r="N109" i="222"/>
  <c r="AA38" i="221"/>
  <c r="AB38" i="221"/>
  <c r="AC22" i="221" s="1"/>
  <c r="P56" i="221"/>
  <c r="N126" i="221"/>
  <c r="AA141" i="221"/>
  <c r="N159" i="221"/>
  <c r="N177" i="221"/>
  <c r="AF7" i="222"/>
  <c r="M38" i="222"/>
  <c r="N41" i="222"/>
  <c r="N73" i="222"/>
  <c r="M89" i="222"/>
  <c r="N92" i="222"/>
  <c r="AA9" i="221"/>
  <c r="M106" i="221"/>
  <c r="N107" i="221"/>
  <c r="AB141" i="221"/>
  <c r="AA56" i="221"/>
  <c r="AA126" i="221"/>
  <c r="AA159" i="221"/>
  <c r="AA177" i="221"/>
  <c r="P25" i="222"/>
  <c r="AE41" i="222"/>
  <c r="AE92" i="222"/>
  <c r="P107" i="222"/>
  <c r="N191" i="218"/>
  <c r="Q62" i="219"/>
  <c r="P62" i="219"/>
  <c r="Q74" i="218"/>
  <c r="P74" i="218"/>
  <c r="AE38" i="219"/>
  <c r="Q56" i="219"/>
  <c r="P56" i="219"/>
  <c r="Q58" i="219"/>
  <c r="P58" i="219"/>
  <c r="Q60" i="219"/>
  <c r="P60" i="219"/>
  <c r="Q55" i="218"/>
  <c r="R39" i="218" s="1"/>
  <c r="P55" i="218"/>
  <c r="AE123" i="219"/>
  <c r="Q109" i="219"/>
  <c r="Q25" i="219"/>
  <c r="P25" i="219"/>
  <c r="Q158" i="218"/>
  <c r="P158" i="218"/>
  <c r="AA106" i="218"/>
  <c r="Q90" i="219"/>
  <c r="P90" i="219"/>
  <c r="Q5" i="219"/>
  <c r="P5" i="219"/>
  <c r="AA90" i="218"/>
  <c r="N93" i="218"/>
  <c r="Q108" i="218"/>
  <c r="Q126" i="218"/>
  <c r="Q177" i="218"/>
  <c r="AF22" i="219"/>
  <c r="N40" i="219"/>
  <c r="Q41" i="219"/>
  <c r="AF73" i="219"/>
  <c r="P7" i="218"/>
  <c r="AA55" i="218"/>
  <c r="N72" i="218"/>
  <c r="AA89" i="218"/>
  <c r="P143" i="218"/>
  <c r="P176" i="218"/>
  <c r="P180" i="218"/>
  <c r="AF5" i="219"/>
  <c r="M21" i="219"/>
  <c r="N24" i="219"/>
  <c r="AF56" i="219"/>
  <c r="AE60" i="219"/>
  <c r="M72" i="219"/>
  <c r="AF107" i="219"/>
  <c r="AB55" i="218"/>
  <c r="AC39" i="218" s="1"/>
  <c r="N58" i="218"/>
  <c r="N92" i="218"/>
  <c r="AA107" i="218"/>
  <c r="N110" i="218"/>
  <c r="P124" i="218"/>
  <c r="N142" i="218"/>
  <c r="AA158" i="218"/>
  <c r="N161" i="218"/>
  <c r="AE25" i="219"/>
  <c r="P39" i="219"/>
  <c r="AF60" i="219"/>
  <c r="AE90" i="219"/>
  <c r="P110" i="219"/>
  <c r="N5" i="218"/>
  <c r="M21" i="218"/>
  <c r="N22" i="218"/>
  <c r="AB107" i="218"/>
  <c r="M140" i="218"/>
  <c r="AB158" i="218"/>
  <c r="O21" i="219"/>
  <c r="AF25" i="219"/>
  <c r="M55" i="219"/>
  <c r="AF90" i="219"/>
  <c r="M106" i="219"/>
  <c r="P6" i="218"/>
  <c r="P23" i="218"/>
  <c r="P179" i="218"/>
  <c r="N57" i="218"/>
  <c r="N91" i="218"/>
  <c r="N109" i="218"/>
  <c r="AA175" i="218"/>
  <c r="N178" i="218"/>
  <c r="N22" i="219"/>
  <c r="AE24" i="219"/>
  <c r="N42" i="219"/>
  <c r="N73" i="219"/>
  <c r="M89" i="219"/>
  <c r="N92" i="219"/>
  <c r="AF24" i="219"/>
  <c r="E8" i="217"/>
  <c r="AA72" i="218"/>
  <c r="N107" i="219"/>
  <c r="P56" i="218"/>
  <c r="P61" i="219"/>
  <c r="AE42" i="219"/>
  <c r="AE92" i="219"/>
  <c r="Q74" i="215"/>
  <c r="P74" i="215"/>
  <c r="P125" i="215"/>
  <c r="Q125" i="215"/>
  <c r="Q143" i="215"/>
  <c r="P143" i="215"/>
  <c r="N72" i="215"/>
  <c r="Q176" i="215"/>
  <c r="P176" i="215"/>
  <c r="Q73" i="216"/>
  <c r="P73" i="216"/>
  <c r="AF106" i="216"/>
  <c r="AG90" i="216" s="1"/>
  <c r="N106" i="216"/>
  <c r="Q180" i="215"/>
  <c r="P180" i="215"/>
  <c r="Q43" i="216"/>
  <c r="P43" i="216"/>
  <c r="Q45" i="216"/>
  <c r="P45" i="216"/>
  <c r="Q7" i="215"/>
  <c r="P7" i="215"/>
  <c r="P124" i="215"/>
  <c r="Q8" i="216"/>
  <c r="P8" i="216"/>
  <c r="Q40" i="215"/>
  <c r="P40" i="215"/>
  <c r="Q22" i="216"/>
  <c r="P22" i="216"/>
  <c r="P175" i="215"/>
  <c r="Q175" i="215"/>
  <c r="Q93" i="215"/>
  <c r="P93" i="215"/>
  <c r="Q9" i="216"/>
  <c r="P9" i="216"/>
  <c r="Q26" i="216"/>
  <c r="N5" i="215"/>
  <c r="M21" i="215"/>
  <c r="N22" i="215"/>
  <c r="N141" i="215"/>
  <c r="N7" i="216"/>
  <c r="AB7" i="215"/>
  <c r="P23" i="215"/>
  <c r="AB40" i="215"/>
  <c r="P58" i="215"/>
  <c r="AB74" i="215"/>
  <c r="P92" i="215"/>
  <c r="AB93" i="215"/>
  <c r="P110" i="215"/>
  <c r="AB125" i="215"/>
  <c r="AB143" i="215"/>
  <c r="AB176" i="215"/>
  <c r="P179" i="215"/>
  <c r="AB180" i="215"/>
  <c r="AE8" i="216"/>
  <c r="M21" i="216"/>
  <c r="N24" i="216"/>
  <c r="P42" i="216"/>
  <c r="AF43" i="216"/>
  <c r="AE73" i="216"/>
  <c r="O21" i="215"/>
  <c r="AA124" i="215"/>
  <c r="AA175" i="215"/>
  <c r="AF8" i="216"/>
  <c r="AE25" i="216"/>
  <c r="M38" i="216"/>
  <c r="AF73" i="216"/>
  <c r="M89" i="216"/>
  <c r="M55" i="215"/>
  <c r="M89" i="215"/>
  <c r="AB175" i="215"/>
  <c r="AA179" i="215"/>
  <c r="N6" i="216"/>
  <c r="N10" i="216"/>
  <c r="O21" i="216"/>
  <c r="AE42" i="216"/>
  <c r="E8" i="214"/>
  <c r="P9" i="215"/>
  <c r="P91" i="215"/>
  <c r="N5" i="216"/>
  <c r="AE7" i="216"/>
  <c r="N23" i="216"/>
  <c r="N27" i="216"/>
  <c r="N56" i="216"/>
  <c r="M72" i="216"/>
  <c r="N75" i="216"/>
  <c r="AA5" i="215"/>
  <c r="AA22" i="215"/>
  <c r="P56" i="215"/>
  <c r="P90" i="215"/>
  <c r="AA141" i="215"/>
  <c r="AE24" i="216"/>
  <c r="AB22" i="215"/>
  <c r="M106" i="215"/>
  <c r="AB141" i="215"/>
  <c r="M191" i="215"/>
  <c r="N90" i="216"/>
  <c r="AA140" i="215"/>
  <c r="AA56" i="215"/>
  <c r="AA90" i="215"/>
  <c r="P39" i="216"/>
  <c r="AE75" i="216"/>
  <c r="Q176" i="212"/>
  <c r="P176" i="212"/>
  <c r="AB21" i="212"/>
  <c r="AC5" i="212" s="1"/>
  <c r="N21" i="212"/>
  <c r="AB140" i="212"/>
  <c r="AC124" i="212" s="1"/>
  <c r="N140" i="212"/>
  <c r="Q10" i="213"/>
  <c r="P10" i="213"/>
  <c r="P23" i="213"/>
  <c r="Q23" i="213"/>
  <c r="Q39" i="213"/>
  <c r="Q74" i="212"/>
  <c r="P74" i="212"/>
  <c r="P38" i="212"/>
  <c r="Q38" i="212"/>
  <c r="R22" i="212" s="1"/>
  <c r="Q40" i="212"/>
  <c r="P40" i="212"/>
  <c r="Q92" i="212"/>
  <c r="P92" i="212"/>
  <c r="AF38" i="213"/>
  <c r="AG22" i="213" s="1"/>
  <c r="AE38" i="213"/>
  <c r="AA191" i="212"/>
  <c r="Q161" i="212"/>
  <c r="P161" i="212"/>
  <c r="Q9" i="213"/>
  <c r="P9" i="213"/>
  <c r="P27" i="213"/>
  <c r="Q27" i="213"/>
  <c r="Q74" i="213"/>
  <c r="AB7" i="212"/>
  <c r="AB40" i="212"/>
  <c r="AB74" i="212"/>
  <c r="N56" i="212"/>
  <c r="N90" i="212"/>
  <c r="AB175" i="212"/>
  <c r="N8" i="213"/>
  <c r="P26" i="213"/>
  <c r="M55" i="213"/>
  <c r="AF74" i="213"/>
  <c r="AF90" i="213"/>
  <c r="P9" i="212"/>
  <c r="AA38" i="212"/>
  <c r="P57" i="212"/>
  <c r="P91" i="212"/>
  <c r="AB92" i="212"/>
  <c r="P109" i="212"/>
  <c r="P127" i="212"/>
  <c r="P178" i="212"/>
  <c r="AE9" i="213"/>
  <c r="N25" i="213"/>
  <c r="H1" i="212"/>
  <c r="AA5" i="212"/>
  <c r="AB38" i="212"/>
  <c r="AC22" i="212" s="1"/>
  <c r="N177" i="212"/>
  <c r="AF9" i="213"/>
  <c r="AE39" i="213"/>
  <c r="N42" i="213"/>
  <c r="N46" i="213"/>
  <c r="O55" i="213"/>
  <c r="N92" i="213"/>
  <c r="M106" i="212"/>
  <c r="AE43" i="213"/>
  <c r="P8" i="212"/>
  <c r="P75" i="212"/>
  <c r="P108" i="212"/>
  <c r="P159" i="212"/>
  <c r="AE8" i="213"/>
  <c r="M21" i="213"/>
  <c r="N24" i="213"/>
  <c r="N56" i="213"/>
  <c r="M72" i="213"/>
  <c r="N75" i="213"/>
  <c r="N7" i="212"/>
  <c r="AA56" i="212"/>
  <c r="AA90" i="212"/>
  <c r="P107" i="212"/>
  <c r="AE25" i="213"/>
  <c r="N41" i="213"/>
  <c r="N45" i="213"/>
  <c r="AB56" i="212"/>
  <c r="M123" i="212"/>
  <c r="AA159" i="212"/>
  <c r="M174" i="212"/>
  <c r="N175" i="212"/>
  <c r="AA177" i="212"/>
  <c r="AE46" i="213"/>
  <c r="N90" i="213"/>
  <c r="P143" i="212"/>
  <c r="AE7" i="213"/>
  <c r="AA107" i="212"/>
  <c r="AA158" i="212"/>
  <c r="AE24" i="213"/>
  <c r="AE75" i="213"/>
  <c r="N5" i="212"/>
  <c r="F2" i="209"/>
  <c r="P127" i="209"/>
  <c r="Q127" i="209"/>
  <c r="Q8" i="210"/>
  <c r="P8" i="210"/>
  <c r="Q90" i="209"/>
  <c r="P90" i="209"/>
  <c r="P160" i="209"/>
  <c r="Q160" i="209"/>
  <c r="P178" i="209"/>
  <c r="Q178" i="209"/>
  <c r="P109" i="209"/>
  <c r="Q109" i="209"/>
  <c r="Q56" i="209"/>
  <c r="P56" i="209"/>
  <c r="P22" i="210"/>
  <c r="Q22" i="210"/>
  <c r="P9" i="209"/>
  <c r="Q9" i="209"/>
  <c r="Q90" i="210"/>
  <c r="P90" i="210"/>
  <c r="P91" i="209"/>
  <c r="Q91" i="209"/>
  <c r="P57" i="209"/>
  <c r="Q57" i="209"/>
  <c r="Q7" i="210"/>
  <c r="P7" i="210"/>
  <c r="P91" i="210"/>
  <c r="Q91" i="210"/>
  <c r="AF123" i="210"/>
  <c r="AG107" i="210" s="1"/>
  <c r="AE123" i="210"/>
  <c r="N123" i="210"/>
  <c r="Q62" i="210"/>
  <c r="P62" i="210"/>
  <c r="Q58" i="210"/>
  <c r="P58" i="210"/>
  <c r="H1" i="209"/>
  <c r="AA5" i="209"/>
  <c r="M38" i="210"/>
  <c r="M106" i="209"/>
  <c r="AA127" i="209"/>
  <c r="AA160" i="209"/>
  <c r="AE91" i="210"/>
  <c r="M106" i="210"/>
  <c r="AB9" i="209"/>
  <c r="AB57" i="209"/>
  <c r="AB91" i="209"/>
  <c r="AB109" i="209"/>
  <c r="AB127" i="209"/>
  <c r="AB160" i="209"/>
  <c r="AB178" i="209"/>
  <c r="N5" i="210"/>
  <c r="AE7" i="210"/>
  <c r="AE22" i="210"/>
  <c r="N25" i="210"/>
  <c r="N56" i="210"/>
  <c r="AE58" i="210"/>
  <c r="AE62" i="210"/>
  <c r="M72" i="210"/>
  <c r="AF91" i="210"/>
  <c r="AA109" i="209"/>
  <c r="AA56" i="209"/>
  <c r="AA90" i="209"/>
  <c r="P107" i="209"/>
  <c r="H1" i="210"/>
  <c r="AF7" i="210"/>
  <c r="AF22" i="210"/>
  <c r="P61" i="210"/>
  <c r="AE90" i="210"/>
  <c r="P109" i="210"/>
  <c r="AA9" i="209"/>
  <c r="AA57" i="209"/>
  <c r="AA91" i="209"/>
  <c r="N39" i="209"/>
  <c r="AB56" i="209"/>
  <c r="M72" i="209"/>
  <c r="N73" i="209"/>
  <c r="AB90" i="209"/>
  <c r="M123" i="209"/>
  <c r="N124" i="209"/>
  <c r="M174" i="209"/>
  <c r="N175" i="209"/>
  <c r="M191" i="209"/>
  <c r="N39" i="210"/>
  <c r="N60" i="210"/>
  <c r="N64" i="210"/>
  <c r="AF90" i="210"/>
  <c r="N108" i="210"/>
  <c r="AA178" i="209"/>
  <c r="P40" i="209"/>
  <c r="P74" i="209"/>
  <c r="P93" i="209"/>
  <c r="P125" i="209"/>
  <c r="P143" i="209"/>
  <c r="P176" i="209"/>
  <c r="AE6" i="210"/>
  <c r="M21" i="210"/>
  <c r="N24" i="210"/>
  <c r="AE57" i="210"/>
  <c r="AE61" i="210"/>
  <c r="N92" i="209"/>
  <c r="AA107" i="209"/>
  <c r="N110" i="209"/>
  <c r="N142" i="209"/>
  <c r="AA158" i="209"/>
  <c r="AE25" i="210"/>
  <c r="N73" i="210"/>
  <c r="M89" i="210"/>
  <c r="N92" i="210"/>
  <c r="N5" i="209"/>
  <c r="M140" i="209"/>
  <c r="AE39" i="210"/>
  <c r="AB39" i="209"/>
  <c r="AB73" i="209"/>
  <c r="P23" i="210"/>
  <c r="AF39" i="210"/>
  <c r="AE92" i="210"/>
  <c r="P72" i="206"/>
  <c r="Q106" i="206"/>
  <c r="R90" i="206" s="1"/>
  <c r="P106" i="206"/>
  <c r="N191" i="206"/>
  <c r="Q74" i="207"/>
  <c r="P74" i="207"/>
  <c r="P91" i="207"/>
  <c r="Q91" i="207"/>
  <c r="N123" i="207"/>
  <c r="Q23" i="207"/>
  <c r="P23" i="207"/>
  <c r="Q174" i="206"/>
  <c r="R158" i="206" s="1"/>
  <c r="P174" i="206"/>
  <c r="P73" i="207"/>
  <c r="Q73" i="207"/>
  <c r="N157" i="206"/>
  <c r="AB157" i="206"/>
  <c r="AC141" i="206" s="1"/>
  <c r="AA157" i="206"/>
  <c r="Q24" i="207"/>
  <c r="P24" i="207"/>
  <c r="F2" i="206"/>
  <c r="N38" i="206"/>
  <c r="AB38" i="206"/>
  <c r="AC22" i="206" s="1"/>
  <c r="AA38" i="206"/>
  <c r="N5" i="206"/>
  <c r="M21" i="206"/>
  <c r="N22" i="206"/>
  <c r="M140" i="206"/>
  <c r="N141" i="206"/>
  <c r="AB158" i="206"/>
  <c r="N7" i="207"/>
  <c r="M55" i="207"/>
  <c r="N58" i="207"/>
  <c r="N62" i="207"/>
  <c r="M106" i="207"/>
  <c r="N109" i="207"/>
  <c r="P58" i="206"/>
  <c r="P92" i="206"/>
  <c r="AA106" i="206"/>
  <c r="P142" i="206"/>
  <c r="P161" i="206"/>
  <c r="P179" i="206"/>
  <c r="P22" i="207"/>
  <c r="AF91" i="207"/>
  <c r="O21" i="206"/>
  <c r="N57" i="206"/>
  <c r="AB106" i="206"/>
  <c r="AC90" i="206" s="1"/>
  <c r="AA175" i="206"/>
  <c r="AE23" i="207"/>
  <c r="M38" i="207"/>
  <c r="O55" i="207"/>
  <c r="AF23" i="207"/>
  <c r="AA174" i="206"/>
  <c r="N5" i="207"/>
  <c r="AE7" i="207"/>
  <c r="AE22" i="207"/>
  <c r="N25" i="207"/>
  <c r="N56" i="207"/>
  <c r="AE58" i="207"/>
  <c r="AE62" i="207"/>
  <c r="M72" i="207"/>
  <c r="N107" i="207"/>
  <c r="AE109" i="207"/>
  <c r="G8" i="205"/>
  <c r="AA5" i="206"/>
  <c r="AA22" i="206"/>
  <c r="P90" i="206"/>
  <c r="AA141" i="206"/>
  <c r="AB174" i="206"/>
  <c r="AC158" i="206" s="1"/>
  <c r="N40" i="207"/>
  <c r="P57" i="207"/>
  <c r="M89" i="207"/>
  <c r="N92" i="207"/>
  <c r="P108" i="207"/>
  <c r="AB22" i="206"/>
  <c r="AB141" i="206"/>
  <c r="AE41" i="207"/>
  <c r="N64" i="207"/>
  <c r="P75" i="206"/>
  <c r="P108" i="206"/>
  <c r="P126" i="206"/>
  <c r="P177" i="206"/>
  <c r="AE6" i="207"/>
  <c r="M21" i="207"/>
  <c r="AE57" i="207"/>
  <c r="AE61" i="207"/>
  <c r="AE108" i="207"/>
  <c r="AE56" i="207"/>
  <c r="AF107" i="207"/>
  <c r="Q24" i="204"/>
  <c r="P24" i="204"/>
  <c r="P91" i="204"/>
  <c r="Q91" i="204"/>
  <c r="AB191" i="203"/>
  <c r="AC175" i="203" s="1"/>
  <c r="Q74" i="204"/>
  <c r="P74" i="204"/>
  <c r="AB106" i="203"/>
  <c r="AC90" i="203" s="1"/>
  <c r="AA106" i="203"/>
  <c r="AA157" i="203"/>
  <c r="Q23" i="204"/>
  <c r="P23" i="204"/>
  <c r="Q123" i="203"/>
  <c r="R107" i="203" s="1"/>
  <c r="P123" i="203"/>
  <c r="P39" i="203"/>
  <c r="AB55" i="203"/>
  <c r="AC39" i="203" s="1"/>
  <c r="P73" i="203"/>
  <c r="AB89" i="203"/>
  <c r="AC73" i="203" s="1"/>
  <c r="N92" i="203"/>
  <c r="Q93" i="203"/>
  <c r="P124" i="203"/>
  <c r="Q125" i="203"/>
  <c r="Q143" i="203"/>
  <c r="P175" i="203"/>
  <c r="P8" i="204"/>
  <c r="N22" i="204"/>
  <c r="P59" i="204"/>
  <c r="M21" i="203"/>
  <c r="M140" i="203"/>
  <c r="N7" i="204"/>
  <c r="M55" i="204"/>
  <c r="N58" i="204"/>
  <c r="N62" i="204"/>
  <c r="M106" i="204"/>
  <c r="N109" i="204"/>
  <c r="AE107" i="204"/>
  <c r="P6" i="203"/>
  <c r="P110" i="203"/>
  <c r="P161" i="203"/>
  <c r="P179" i="203"/>
  <c r="AE8" i="204"/>
  <c r="AF91" i="204"/>
  <c r="AE56" i="204"/>
  <c r="N109" i="203"/>
  <c r="AA175" i="203"/>
  <c r="AE23" i="204"/>
  <c r="M38" i="204"/>
  <c r="N41" i="204"/>
  <c r="AA38" i="203"/>
  <c r="P57" i="203"/>
  <c r="AA72" i="203"/>
  <c r="N89" i="203"/>
  <c r="P127" i="203"/>
  <c r="AA174" i="203"/>
  <c r="N5" i="204"/>
  <c r="AE7" i="204"/>
  <c r="AE22" i="204"/>
  <c r="N25" i="204"/>
  <c r="N56" i="204"/>
  <c r="AE58" i="204"/>
  <c r="AE62" i="204"/>
  <c r="M72" i="204"/>
  <c r="N107" i="204"/>
  <c r="AA5" i="203"/>
  <c r="AB38" i="203"/>
  <c r="AC22" i="203" s="1"/>
  <c r="P56" i="203"/>
  <c r="P90" i="203"/>
  <c r="AB123" i="203"/>
  <c r="AC107" i="203" s="1"/>
  <c r="AA141" i="203"/>
  <c r="N159" i="203"/>
  <c r="AB174" i="203"/>
  <c r="AC158" i="203" s="1"/>
  <c r="N177" i="203"/>
  <c r="H1" i="204"/>
  <c r="P6" i="204"/>
  <c r="N40" i="204"/>
  <c r="P61" i="204"/>
  <c r="N92" i="204"/>
  <c r="AE41" i="204"/>
  <c r="N64" i="204"/>
  <c r="P75" i="203"/>
  <c r="AE6" i="204"/>
  <c r="M21" i="204"/>
  <c r="AE57" i="204"/>
  <c r="AE61" i="204"/>
  <c r="AE108" i="204"/>
  <c r="AF23" i="204"/>
  <c r="AE25" i="204"/>
  <c r="AF107" i="204"/>
  <c r="AC2" i="201"/>
  <c r="Q6" i="199" s="1"/>
  <c r="P61" i="198"/>
  <c r="Q61" i="198"/>
  <c r="Y2" i="201"/>
  <c r="O6" i="199" s="1"/>
  <c r="F1" i="197"/>
  <c r="N92" i="197"/>
  <c r="K123" i="197"/>
  <c r="N158" i="197"/>
  <c r="Q158" i="197" s="1"/>
  <c r="K123" i="198"/>
  <c r="M8" i="199"/>
  <c r="N39" i="200"/>
  <c r="N39" i="201"/>
  <c r="Q39" i="201" s="1"/>
  <c r="Z2" i="198"/>
  <c r="P6" i="196" s="1"/>
  <c r="K72" i="198"/>
  <c r="O123" i="198"/>
  <c r="K191" i="200"/>
  <c r="Q108" i="198"/>
  <c r="Q75" i="200"/>
  <c r="AE39" i="201"/>
  <c r="AE93" i="201"/>
  <c r="N60" i="198"/>
  <c r="Q60" i="198" s="1"/>
  <c r="M191" i="200"/>
  <c r="N191" i="200" s="1"/>
  <c r="AA142" i="197"/>
  <c r="AB141" i="200"/>
  <c r="P25" i="201"/>
  <c r="K106" i="201"/>
  <c r="E8" i="196"/>
  <c r="AB158" i="197"/>
  <c r="N5" i="197"/>
  <c r="Q5" i="197" s="1"/>
  <c r="N73" i="197"/>
  <c r="AA92" i="197"/>
  <c r="M191" i="197"/>
  <c r="N191" i="197" s="1"/>
  <c r="Q191" i="197" s="1"/>
  <c r="R175" i="197" s="1"/>
  <c r="AA39" i="200"/>
  <c r="N8" i="200"/>
  <c r="P8" i="200" s="1"/>
  <c r="AB22" i="200"/>
  <c r="N56" i="200"/>
  <c r="N107" i="200"/>
  <c r="Q107" i="200" s="1"/>
  <c r="AB5" i="197"/>
  <c r="AE57" i="198"/>
  <c r="AE92" i="198"/>
  <c r="AA75" i="200"/>
  <c r="AA110" i="200"/>
  <c r="AE108" i="201"/>
  <c r="AA40" i="197"/>
  <c r="AA73" i="197"/>
  <c r="AA108" i="197"/>
  <c r="AA127" i="197"/>
  <c r="N159" i="197"/>
  <c r="Q159" i="197" s="1"/>
  <c r="AE7" i="198"/>
  <c r="AE40" i="198"/>
  <c r="K55" i="198"/>
  <c r="G8" i="199"/>
  <c r="F1" i="200"/>
  <c r="AA107" i="200"/>
  <c r="N126" i="200"/>
  <c r="AA161" i="200"/>
  <c r="N22" i="201"/>
  <c r="Q22" i="201" s="1"/>
  <c r="N56" i="201"/>
  <c r="AE63" i="201"/>
  <c r="N90" i="201"/>
  <c r="P90" i="201" s="1"/>
  <c r="O106" i="201"/>
  <c r="AE25" i="201"/>
  <c r="AF63" i="201"/>
  <c r="N23" i="197"/>
  <c r="AB56" i="197"/>
  <c r="N7" i="198"/>
  <c r="Q7" i="198" s="1"/>
  <c r="P75" i="200"/>
  <c r="N161" i="200"/>
  <c r="Q161" i="200" s="1"/>
  <c r="AB40" i="197"/>
  <c r="P124" i="197"/>
  <c r="O55" i="198"/>
  <c r="K140" i="197"/>
  <c r="AA159" i="197"/>
  <c r="O38" i="198"/>
  <c r="E8" i="199"/>
  <c r="N23" i="200"/>
  <c r="Q23" i="200" s="1"/>
  <c r="N92" i="200"/>
  <c r="Q92" i="200" s="1"/>
  <c r="K174" i="200"/>
  <c r="AE22" i="201"/>
  <c r="P56" i="197"/>
  <c r="O123" i="197"/>
  <c r="M174" i="200"/>
  <c r="N174" i="200" s="1"/>
  <c r="AA8" i="200"/>
  <c r="AA158" i="200"/>
  <c r="K8" i="196"/>
  <c r="N90" i="197"/>
  <c r="N175" i="197"/>
  <c r="N6" i="197"/>
  <c r="K38" i="197"/>
  <c r="M123" i="197"/>
  <c r="N123" i="197" s="1"/>
  <c r="O140" i="197"/>
  <c r="AA143" i="197"/>
  <c r="N109" i="198"/>
  <c r="Q57" i="200"/>
  <c r="AA126" i="200"/>
  <c r="N142" i="200"/>
  <c r="Q142" i="200" s="1"/>
  <c r="AA178" i="200"/>
  <c r="K38" i="201"/>
  <c r="AE90" i="201"/>
  <c r="AA23" i="197"/>
  <c r="M72" i="197"/>
  <c r="AB72" i="197" s="1"/>
  <c r="AC56" i="197" s="1"/>
  <c r="AA178" i="197"/>
  <c r="AB56" i="200"/>
  <c r="M140" i="197"/>
  <c r="AB140" i="197" s="1"/>
  <c r="AC124" i="197" s="1"/>
  <c r="AB143" i="197"/>
  <c r="F1" i="198"/>
  <c r="F2" i="198" s="1"/>
  <c r="AB5" i="200"/>
  <c r="AA23" i="200"/>
  <c r="Q73" i="200"/>
  <c r="AA92" i="200"/>
  <c r="Q108" i="200"/>
  <c r="AB178" i="200"/>
  <c r="P23" i="201"/>
  <c r="O38" i="201"/>
  <c r="AA126" i="197"/>
  <c r="M21" i="197"/>
  <c r="AB21" i="197" s="1"/>
  <c r="AC5" i="197" s="1"/>
  <c r="K157" i="197"/>
  <c r="AC2" i="198"/>
  <c r="Q6" i="196" s="1"/>
  <c r="K38" i="200"/>
  <c r="F1" i="201"/>
  <c r="F2" i="201" s="1"/>
  <c r="M106" i="197"/>
  <c r="N106" i="197" s="1"/>
  <c r="Q106" i="197" s="1"/>
  <c r="R90" i="197" s="1"/>
  <c r="O157" i="197"/>
  <c r="AE73" i="198"/>
  <c r="AE8" i="201"/>
  <c r="M157" i="197"/>
  <c r="N157" i="197" s="1"/>
  <c r="Q179" i="200"/>
  <c r="AE57" i="201"/>
  <c r="N110" i="197"/>
  <c r="AA125" i="197"/>
  <c r="AF23" i="198"/>
  <c r="K8" i="199"/>
  <c r="N124" i="200"/>
  <c r="K21" i="201"/>
  <c r="K72" i="201"/>
  <c r="M8" i="196"/>
  <c r="AA58" i="197"/>
  <c r="O55" i="197"/>
  <c r="AA41" i="200"/>
  <c r="AB127" i="200"/>
  <c r="N5" i="201"/>
  <c r="K55" i="201"/>
  <c r="M123" i="201"/>
  <c r="AF123" i="201" s="1"/>
  <c r="AG107" i="201" s="1"/>
  <c r="K72" i="197"/>
  <c r="AA91" i="197"/>
  <c r="AB125" i="197"/>
  <c r="N141" i="197"/>
  <c r="Q141" i="197" s="1"/>
  <c r="AA176" i="197"/>
  <c r="K21" i="198"/>
  <c r="N62" i="198"/>
  <c r="Q62" i="198" s="1"/>
  <c r="N110" i="198"/>
  <c r="Q110" i="198" s="1"/>
  <c r="AA6" i="200"/>
  <c r="K21" i="200"/>
  <c r="K106" i="200"/>
  <c r="Q106" i="200" s="1"/>
  <c r="R90" i="200" s="1"/>
  <c r="O21" i="201"/>
  <c r="O55" i="201"/>
  <c r="N107" i="201"/>
  <c r="M174" i="197"/>
  <c r="N174" i="197" s="1"/>
  <c r="P41" i="200"/>
  <c r="AE23" i="201"/>
  <c r="AA7" i="197"/>
  <c r="P39" i="197"/>
  <c r="O72" i="197"/>
  <c r="N75" i="197"/>
  <c r="Q75" i="197" s="1"/>
  <c r="AB176" i="197"/>
  <c r="N6" i="198"/>
  <c r="H1" i="198"/>
  <c r="AE42" i="198"/>
  <c r="N59" i="198"/>
  <c r="Q59" i="198" s="1"/>
  <c r="M123" i="198"/>
  <c r="AE123" i="198" s="1"/>
  <c r="H1" i="200"/>
  <c r="K55" i="200"/>
  <c r="AA90" i="200"/>
  <c r="O106" i="200"/>
  <c r="K140" i="200"/>
  <c r="K157" i="200"/>
  <c r="AE61" i="201"/>
  <c r="P90" i="200"/>
  <c r="AA127" i="200"/>
  <c r="H1" i="197"/>
  <c r="AB7" i="197"/>
  <c r="AA110" i="197"/>
  <c r="O89" i="198"/>
  <c r="AE110" i="198"/>
  <c r="AB90" i="200"/>
  <c r="AB124" i="200"/>
  <c r="P63" i="201"/>
  <c r="Q63" i="201"/>
  <c r="P91" i="201"/>
  <c r="Q91" i="201"/>
  <c r="P59" i="201"/>
  <c r="Q59" i="201"/>
  <c r="Q74" i="201"/>
  <c r="P176" i="200"/>
  <c r="Q176" i="200"/>
  <c r="Q178" i="200"/>
  <c r="P178" i="200"/>
  <c r="P175" i="200"/>
  <c r="Q175" i="200"/>
  <c r="P143" i="200"/>
  <c r="Q143" i="200"/>
  <c r="Q41" i="201"/>
  <c r="P41" i="201"/>
  <c r="N123" i="201"/>
  <c r="P7" i="200"/>
  <c r="Q7" i="200"/>
  <c r="P40" i="200"/>
  <c r="Q40" i="200"/>
  <c r="N123" i="200"/>
  <c r="AB123" i="200"/>
  <c r="AC107" i="200" s="1"/>
  <c r="P8" i="201"/>
  <c r="Q8" i="201"/>
  <c r="Q127" i="200"/>
  <c r="P127" i="200"/>
  <c r="P93" i="201"/>
  <c r="P74" i="200"/>
  <c r="Q74" i="200"/>
  <c r="Q91" i="200"/>
  <c r="P91" i="200"/>
  <c r="P93" i="200"/>
  <c r="Q93" i="200"/>
  <c r="P125" i="200"/>
  <c r="Q125" i="200"/>
  <c r="Q6" i="201"/>
  <c r="P6" i="201"/>
  <c r="P180" i="200"/>
  <c r="Q180" i="200"/>
  <c r="Q24" i="201"/>
  <c r="P24" i="201"/>
  <c r="P73" i="201"/>
  <c r="Q73" i="201"/>
  <c r="N5" i="200"/>
  <c r="AA7" i="200"/>
  <c r="M21" i="200"/>
  <c r="N22" i="200"/>
  <c r="AA40" i="200"/>
  <c r="AA74" i="200"/>
  <c r="AA93" i="200"/>
  <c r="AB107" i="200"/>
  <c r="AA125" i="200"/>
  <c r="M140" i="200"/>
  <c r="N141" i="200"/>
  <c r="AA143" i="200"/>
  <c r="AB158" i="200"/>
  <c r="AA176" i="200"/>
  <c r="AA180" i="200"/>
  <c r="N7" i="201"/>
  <c r="AF24" i="201"/>
  <c r="M55" i="201"/>
  <c r="N58" i="201"/>
  <c r="N62" i="201"/>
  <c r="AF74" i="201"/>
  <c r="AE91" i="201"/>
  <c r="M106" i="201"/>
  <c r="N109" i="201"/>
  <c r="AE24" i="201"/>
  <c r="AB7" i="200"/>
  <c r="AB40" i="200"/>
  <c r="P58" i="200"/>
  <c r="AB74" i="200"/>
  <c r="AB93" i="200"/>
  <c r="AA106" i="200"/>
  <c r="P110" i="200"/>
  <c r="AB125" i="200"/>
  <c r="AB143" i="200"/>
  <c r="AB176" i="200"/>
  <c r="P179" i="200"/>
  <c r="AB180" i="200"/>
  <c r="AE73" i="201"/>
  <c r="AF91" i="201"/>
  <c r="O21" i="200"/>
  <c r="AA175" i="200"/>
  <c r="AF8" i="201"/>
  <c r="M38" i="201"/>
  <c r="AF73" i="201"/>
  <c r="M55" i="200"/>
  <c r="M89" i="200"/>
  <c r="AB175" i="200"/>
  <c r="AA179" i="200"/>
  <c r="N57" i="201"/>
  <c r="N108" i="201"/>
  <c r="P9" i="200"/>
  <c r="AE7" i="201"/>
  <c r="AE58" i="201"/>
  <c r="AE62" i="201"/>
  <c r="M72" i="201"/>
  <c r="AE109" i="201"/>
  <c r="AA22" i="200"/>
  <c r="N177" i="200"/>
  <c r="H1" i="201"/>
  <c r="AF7" i="201"/>
  <c r="N40" i="201"/>
  <c r="M89" i="201"/>
  <c r="N92" i="201"/>
  <c r="AA56" i="200"/>
  <c r="P158" i="200"/>
  <c r="P60" i="201"/>
  <c r="AA177" i="200"/>
  <c r="AE5" i="201"/>
  <c r="AE40" i="201"/>
  <c r="AE56" i="201"/>
  <c r="AE92" i="201"/>
  <c r="AF107" i="201"/>
  <c r="Q56" i="198"/>
  <c r="P56" i="198"/>
  <c r="Q74" i="198"/>
  <c r="P74" i="198"/>
  <c r="P180" i="197"/>
  <c r="Q180" i="197"/>
  <c r="P176" i="197"/>
  <c r="Q176" i="197"/>
  <c r="Q24" i="198"/>
  <c r="P24" i="198"/>
  <c r="P143" i="197"/>
  <c r="Q143" i="197"/>
  <c r="P125" i="197"/>
  <c r="Q125" i="197"/>
  <c r="AF123" i="198"/>
  <c r="AG107" i="198" s="1"/>
  <c r="P93" i="197"/>
  <c r="Q93" i="197"/>
  <c r="P7" i="197"/>
  <c r="Q7" i="197"/>
  <c r="P73" i="198"/>
  <c r="Q73" i="198"/>
  <c r="P40" i="197"/>
  <c r="Q40" i="197"/>
  <c r="Q23" i="198"/>
  <c r="P23" i="198"/>
  <c r="O21" i="198"/>
  <c r="N58" i="197"/>
  <c r="N142" i="197"/>
  <c r="N161" i="197"/>
  <c r="AE24" i="198"/>
  <c r="AE74" i="198"/>
  <c r="AF74" i="198"/>
  <c r="AE107" i="198"/>
  <c r="AF107" i="198"/>
  <c r="AB180" i="197"/>
  <c r="P5" i="197"/>
  <c r="N9" i="197"/>
  <c r="P22" i="197"/>
  <c r="N57" i="197"/>
  <c r="N91" i="197"/>
  <c r="N109" i="197"/>
  <c r="N127" i="197"/>
  <c r="N160" i="197"/>
  <c r="N178" i="197"/>
  <c r="AE23" i="198"/>
  <c r="M38" i="198"/>
  <c r="N41" i="198"/>
  <c r="AF73" i="198"/>
  <c r="P110" i="198"/>
  <c r="K89" i="198"/>
  <c r="M106" i="198"/>
  <c r="N5" i="198"/>
  <c r="N25" i="198"/>
  <c r="AF56" i="198"/>
  <c r="AE60" i="198"/>
  <c r="M72" i="198"/>
  <c r="M55" i="197"/>
  <c r="M89" i="197"/>
  <c r="N8" i="197"/>
  <c r="N41" i="197"/>
  <c r="N108" i="197"/>
  <c r="N126" i="197"/>
  <c r="N177" i="197"/>
  <c r="N40" i="198"/>
  <c r="M89" i="198"/>
  <c r="N92" i="198"/>
  <c r="AE41" i="198"/>
  <c r="M55" i="198"/>
  <c r="M21" i="198"/>
  <c r="N107" i="198"/>
  <c r="AB57" i="197"/>
  <c r="AB109" i="197"/>
  <c r="AB160" i="197"/>
  <c r="P158" i="197"/>
  <c r="AE25" i="198"/>
  <c r="P39" i="198"/>
  <c r="P58" i="198"/>
  <c r="P108" i="198"/>
  <c r="AE5" i="198"/>
  <c r="Q89" i="218" l="1"/>
  <c r="R73" i="218" s="1"/>
  <c r="Q42" i="276"/>
  <c r="P42" i="276"/>
  <c r="P90" i="260"/>
  <c r="Q90" i="260"/>
  <c r="Q23" i="272"/>
  <c r="P73" i="278"/>
  <c r="Q73" i="278"/>
  <c r="AA140" i="197"/>
  <c r="N140" i="197"/>
  <c r="AE123" i="201"/>
  <c r="P21" i="249"/>
  <c r="AB106" i="254"/>
  <c r="AC90" i="254" s="1"/>
  <c r="AE106" i="255"/>
  <c r="Q90" i="264"/>
  <c r="P90" i="264"/>
  <c r="I3" i="196"/>
  <c r="P107" i="263"/>
  <c r="Q109" i="269"/>
  <c r="P74" i="197"/>
  <c r="P57" i="210"/>
  <c r="N123" i="198"/>
  <c r="P160" i="212"/>
  <c r="N174" i="221"/>
  <c r="AA157" i="221"/>
  <c r="Q109" i="215"/>
  <c r="P160" i="257"/>
  <c r="P141" i="269"/>
  <c r="P109" i="275"/>
  <c r="P127" i="272"/>
  <c r="Q127" i="272"/>
  <c r="Q160" i="278"/>
  <c r="P160" i="278"/>
  <c r="Q22" i="275"/>
  <c r="P22" i="275"/>
  <c r="P73" i="233"/>
  <c r="Q73" i="233"/>
  <c r="P41" i="212"/>
  <c r="AB106" i="218"/>
  <c r="AC90" i="218" s="1"/>
  <c r="AA106" i="242"/>
  <c r="AE106" i="246"/>
  <c r="AB89" i="248"/>
  <c r="AC73" i="248" s="1"/>
  <c r="AE38" i="258"/>
  <c r="P74" i="263"/>
  <c r="N21" i="275"/>
  <c r="Q90" i="272"/>
  <c r="P90" i="272"/>
  <c r="Q126" i="245"/>
  <c r="P126" i="245"/>
  <c r="P159" i="206"/>
  <c r="Q23" i="203"/>
  <c r="Q38" i="203"/>
  <c r="R22" i="203" s="1"/>
  <c r="N191" i="245"/>
  <c r="N89" i="248"/>
  <c r="N38" i="258"/>
  <c r="P107" i="260"/>
  <c r="I3" i="253"/>
  <c r="AA21" i="275"/>
  <c r="AA38" i="278"/>
  <c r="P57" i="272"/>
  <c r="Q57" i="272"/>
  <c r="Q60" i="273"/>
  <c r="P60" i="273"/>
  <c r="AA191" i="272"/>
  <c r="AB38" i="278"/>
  <c r="AC22" i="278" s="1"/>
  <c r="Q176" i="266"/>
  <c r="P176" i="266"/>
  <c r="P179" i="275"/>
  <c r="Q179" i="275"/>
  <c r="P92" i="272"/>
  <c r="Q92" i="272"/>
  <c r="P175" i="269"/>
  <c r="Q175" i="269"/>
  <c r="Q141" i="230"/>
  <c r="P141" i="230"/>
  <c r="AA89" i="209"/>
  <c r="N38" i="218"/>
  <c r="AB89" i="239"/>
  <c r="AC73" i="239" s="1"/>
  <c r="Q8" i="269"/>
  <c r="P60" i="270"/>
  <c r="Q60" i="270"/>
  <c r="N89" i="209"/>
  <c r="P161" i="215"/>
  <c r="Q41" i="216"/>
  <c r="P108" i="219"/>
  <c r="AE123" i="222"/>
  <c r="P59" i="198"/>
  <c r="AF123" i="204"/>
  <c r="AG107" i="204" s="1"/>
  <c r="N174" i="215"/>
  <c r="I3" i="217"/>
  <c r="AF21" i="234"/>
  <c r="AG5" i="234" s="1"/>
  <c r="P5" i="260"/>
  <c r="AA157" i="266"/>
  <c r="Q24" i="276"/>
  <c r="Q127" i="278"/>
  <c r="P127" i="278"/>
  <c r="Q6" i="213"/>
  <c r="Q91" i="219"/>
  <c r="AB55" i="254"/>
  <c r="AC39" i="254" s="1"/>
  <c r="AE21" i="264"/>
  <c r="Q91" i="198"/>
  <c r="AB106" i="200"/>
  <c r="AC90" i="200" s="1"/>
  <c r="AE21" i="201"/>
  <c r="Q157" i="200"/>
  <c r="R141" i="200" s="1"/>
  <c r="AA191" i="203"/>
  <c r="P158" i="212"/>
  <c r="N191" i="212"/>
  <c r="AF89" i="213"/>
  <c r="AG73" i="213" s="1"/>
  <c r="AA174" i="215"/>
  <c r="P109" i="228"/>
  <c r="P178" i="227"/>
  <c r="N106" i="231"/>
  <c r="P5" i="236"/>
  <c r="AF55" i="237"/>
  <c r="AG39" i="237" s="1"/>
  <c r="AA157" i="236"/>
  <c r="AA174" i="242"/>
  <c r="P177" i="251"/>
  <c r="P73" i="251"/>
  <c r="P110" i="260"/>
  <c r="AA72" i="260"/>
  <c r="AA72" i="263"/>
  <c r="P143" i="266"/>
  <c r="P58" i="270"/>
  <c r="AE21" i="276"/>
  <c r="P158" i="278"/>
  <c r="AA72" i="278"/>
  <c r="P91" i="251"/>
  <c r="Q91" i="251"/>
  <c r="Q41" i="275"/>
  <c r="P41" i="275"/>
  <c r="P158" i="269"/>
  <c r="Q158" i="269"/>
  <c r="AE106" i="267"/>
  <c r="AA140" i="272"/>
  <c r="N106" i="279"/>
  <c r="P90" i="267"/>
  <c r="Q90" i="267"/>
  <c r="P57" i="267"/>
  <c r="Q57" i="267"/>
  <c r="AB38" i="209"/>
  <c r="AC22" i="209" s="1"/>
  <c r="P23" i="206"/>
  <c r="N123" i="219"/>
  <c r="P7" i="219"/>
  <c r="P92" i="254"/>
  <c r="AB157" i="257"/>
  <c r="AC141" i="257" s="1"/>
  <c r="P93" i="260"/>
  <c r="AF106" i="267"/>
  <c r="AG90" i="267" s="1"/>
  <c r="AB140" i="272"/>
  <c r="AC124" i="272" s="1"/>
  <c r="AE106" i="279"/>
  <c r="P109" i="272"/>
  <c r="Q109" i="272"/>
  <c r="P179" i="272"/>
  <c r="Q179" i="272"/>
  <c r="P92" i="255"/>
  <c r="N157" i="257"/>
  <c r="N123" i="273"/>
  <c r="Q127" i="269"/>
  <c r="Q141" i="257"/>
  <c r="P141" i="257"/>
  <c r="N123" i="215"/>
  <c r="AA123" i="215"/>
  <c r="AB89" i="263"/>
  <c r="AC73" i="263" s="1"/>
  <c r="Q74" i="227"/>
  <c r="I3" i="268"/>
  <c r="P41" i="272"/>
  <c r="P62" i="198"/>
  <c r="AA72" i="206"/>
  <c r="P90" i="221"/>
  <c r="Q175" i="221"/>
  <c r="P180" i="260"/>
  <c r="Q127" i="254"/>
  <c r="P127" i="254"/>
  <c r="P75" i="267"/>
  <c r="Q75" i="267"/>
  <c r="Q127" i="260"/>
  <c r="Q8" i="227"/>
  <c r="AA191" i="266"/>
  <c r="P58" i="269"/>
  <c r="Q92" i="269"/>
  <c r="Q161" i="269"/>
  <c r="Q159" i="275"/>
  <c r="P92" i="275"/>
  <c r="Q92" i="275"/>
  <c r="N38" i="209"/>
  <c r="AA21" i="230"/>
  <c r="AA55" i="251"/>
  <c r="Q55" i="251"/>
  <c r="R39" i="251" s="1"/>
  <c r="P108" i="260"/>
  <c r="Q57" i="248"/>
  <c r="N38" i="266"/>
  <c r="P38" i="266" s="1"/>
  <c r="AB191" i="266"/>
  <c r="AC175" i="266" s="1"/>
  <c r="N21" i="269"/>
  <c r="F2" i="272"/>
  <c r="N55" i="272"/>
  <c r="F2" i="275"/>
  <c r="P5" i="278"/>
  <c r="P75" i="279"/>
  <c r="P21" i="279"/>
  <c r="Q180" i="278"/>
  <c r="P180" i="278"/>
  <c r="P7" i="269"/>
  <c r="Q7" i="269"/>
  <c r="Q41" i="269"/>
  <c r="P23" i="233"/>
  <c r="Q23" i="233"/>
  <c r="P7" i="209"/>
  <c r="P93" i="213"/>
  <c r="P160" i="215"/>
  <c r="P93" i="216"/>
  <c r="Q142" i="227"/>
  <c r="N191" i="248"/>
  <c r="P6" i="255"/>
  <c r="Q160" i="260"/>
  <c r="P90" i="269"/>
  <c r="AF21" i="279"/>
  <c r="AG5" i="279" s="1"/>
  <c r="Q91" i="278"/>
  <c r="P91" i="278"/>
  <c r="P56" i="272"/>
  <c r="Q56" i="272"/>
  <c r="P142" i="275"/>
  <c r="Q142" i="275"/>
  <c r="N174" i="278"/>
  <c r="AB174" i="278"/>
  <c r="AC158" i="278" s="1"/>
  <c r="AA174" i="278"/>
  <c r="N106" i="278"/>
  <c r="AB106" i="278"/>
  <c r="AC90" i="278" s="1"/>
  <c r="AA106" i="278"/>
  <c r="Q7" i="278"/>
  <c r="P7" i="278"/>
  <c r="Q106" i="279"/>
  <c r="R90" i="279" s="1"/>
  <c r="P106" i="279"/>
  <c r="N123" i="278"/>
  <c r="AB123" i="278"/>
  <c r="AC107" i="278" s="1"/>
  <c r="AA123" i="278"/>
  <c r="Q91" i="279"/>
  <c r="P91" i="279"/>
  <c r="Q6" i="279"/>
  <c r="P6" i="279"/>
  <c r="N89" i="279"/>
  <c r="AF89" i="279"/>
  <c r="AG73" i="279" s="1"/>
  <c r="AE89" i="279"/>
  <c r="Q74" i="279"/>
  <c r="P74" i="279"/>
  <c r="Q21" i="278"/>
  <c r="R5" i="278" s="1"/>
  <c r="P21" i="278"/>
  <c r="Q140" i="278"/>
  <c r="R124" i="278" s="1"/>
  <c r="P140" i="278"/>
  <c r="Q23" i="279"/>
  <c r="P23" i="279"/>
  <c r="Q177" i="278"/>
  <c r="P177" i="278"/>
  <c r="Q159" i="278"/>
  <c r="P159" i="278"/>
  <c r="P38" i="278"/>
  <c r="Q38" i="278"/>
  <c r="R22" i="278" s="1"/>
  <c r="Q126" i="278"/>
  <c r="P126" i="278"/>
  <c r="N55" i="279"/>
  <c r="AF55" i="279"/>
  <c r="AG39" i="279" s="1"/>
  <c r="AE55" i="279"/>
  <c r="Q108" i="278"/>
  <c r="P108" i="278"/>
  <c r="Q92" i="279"/>
  <c r="P92" i="279"/>
  <c r="N38" i="279"/>
  <c r="AF38" i="279"/>
  <c r="AG22" i="279" s="1"/>
  <c r="AE38" i="279"/>
  <c r="Q75" i="278"/>
  <c r="P75" i="278"/>
  <c r="Q90" i="278"/>
  <c r="P90" i="278"/>
  <c r="AB89" i="278"/>
  <c r="AC73" i="278" s="1"/>
  <c r="AA89" i="278"/>
  <c r="N89" i="278"/>
  <c r="Q25" i="279"/>
  <c r="P25" i="279"/>
  <c r="N191" i="278"/>
  <c r="AB191" i="278"/>
  <c r="AC175" i="278" s="1"/>
  <c r="AA191" i="278"/>
  <c r="Q41" i="278"/>
  <c r="P41" i="278"/>
  <c r="P72" i="278"/>
  <c r="Q72" i="278"/>
  <c r="R56" i="278" s="1"/>
  <c r="N157" i="278"/>
  <c r="AB157" i="278"/>
  <c r="AC141" i="278" s="1"/>
  <c r="AA157" i="278"/>
  <c r="AB55" i="278"/>
  <c r="AC39" i="278" s="1"/>
  <c r="AA55" i="278"/>
  <c r="N55" i="278"/>
  <c r="Q74" i="276"/>
  <c r="P74" i="276"/>
  <c r="Q90" i="276"/>
  <c r="P90" i="276"/>
  <c r="AB140" i="275"/>
  <c r="AC124" i="275" s="1"/>
  <c r="AA140" i="275"/>
  <c r="N140" i="275"/>
  <c r="Q25" i="276"/>
  <c r="P25" i="276"/>
  <c r="Q58" i="276"/>
  <c r="P58" i="276"/>
  <c r="Q123" i="275"/>
  <c r="R107" i="275" s="1"/>
  <c r="P123" i="275"/>
  <c r="N55" i="276"/>
  <c r="AF55" i="276"/>
  <c r="AG39" i="276" s="1"/>
  <c r="AE55" i="276"/>
  <c r="Q23" i="275"/>
  <c r="P23" i="275"/>
  <c r="Q38" i="276"/>
  <c r="R22" i="276" s="1"/>
  <c r="P38" i="276"/>
  <c r="Q7" i="276"/>
  <c r="P7" i="276"/>
  <c r="Q90" i="275"/>
  <c r="P90" i="275"/>
  <c r="Q106" i="276"/>
  <c r="R90" i="276" s="1"/>
  <c r="P106" i="276"/>
  <c r="N89" i="275"/>
  <c r="AB89" i="275"/>
  <c r="AC73" i="275" s="1"/>
  <c r="AA89" i="275"/>
  <c r="Q174" i="275"/>
  <c r="R158" i="275" s="1"/>
  <c r="P174" i="275"/>
  <c r="Q56" i="275"/>
  <c r="P56" i="275"/>
  <c r="Q191" i="275"/>
  <c r="R175" i="275" s="1"/>
  <c r="P191" i="275"/>
  <c r="N55" i="275"/>
  <c r="AB55" i="275"/>
  <c r="AC39" i="275" s="1"/>
  <c r="AA55" i="275"/>
  <c r="Q39" i="276"/>
  <c r="P39" i="276"/>
  <c r="Q92" i="276"/>
  <c r="P92" i="276"/>
  <c r="Q72" i="276"/>
  <c r="R56" i="276" s="1"/>
  <c r="P72" i="276"/>
  <c r="Q158" i="275"/>
  <c r="P158" i="275"/>
  <c r="Q8" i="276"/>
  <c r="P8" i="276"/>
  <c r="N89" i="276"/>
  <c r="AF89" i="276"/>
  <c r="AG73" i="276" s="1"/>
  <c r="AE89" i="276"/>
  <c r="N106" i="275"/>
  <c r="AB106" i="275"/>
  <c r="AC90" i="275" s="1"/>
  <c r="AA106" i="275"/>
  <c r="Q26" i="276"/>
  <c r="P26" i="276"/>
  <c r="Q40" i="276"/>
  <c r="P40" i="276"/>
  <c r="Q38" i="275"/>
  <c r="R22" i="275" s="1"/>
  <c r="P38" i="275"/>
  <c r="Q21" i="275"/>
  <c r="R5" i="275" s="1"/>
  <c r="P21" i="275"/>
  <c r="Q72" i="275"/>
  <c r="R56" i="275" s="1"/>
  <c r="P72" i="275"/>
  <c r="Q175" i="275"/>
  <c r="P175" i="275"/>
  <c r="P157" i="275"/>
  <c r="Q157" i="275"/>
  <c r="R141" i="275" s="1"/>
  <c r="Q110" i="275"/>
  <c r="P110" i="275"/>
  <c r="Q125" i="272"/>
  <c r="P125" i="272"/>
  <c r="Q109" i="273"/>
  <c r="P109" i="273"/>
  <c r="Q191" i="272"/>
  <c r="R175" i="272" s="1"/>
  <c r="P191" i="272"/>
  <c r="Q58" i="273"/>
  <c r="P58" i="273"/>
  <c r="AB89" i="272"/>
  <c r="AC73" i="272" s="1"/>
  <c r="AA89" i="272"/>
  <c r="N89" i="272"/>
  <c r="Q38" i="273"/>
  <c r="R22" i="273" s="1"/>
  <c r="P38" i="273"/>
  <c r="N174" i="272"/>
  <c r="AB174" i="272"/>
  <c r="AC158" i="272" s="1"/>
  <c r="AA174" i="272"/>
  <c r="N55" i="273"/>
  <c r="AF55" i="273"/>
  <c r="AG39" i="273" s="1"/>
  <c r="AE55" i="273"/>
  <c r="N123" i="272"/>
  <c r="AB123" i="272"/>
  <c r="AC107" i="272" s="1"/>
  <c r="AA123" i="272"/>
  <c r="Q110" i="273"/>
  <c r="P110" i="273"/>
  <c r="Q21" i="272"/>
  <c r="R5" i="272" s="1"/>
  <c r="P21" i="272"/>
  <c r="Q140" i="272"/>
  <c r="R124" i="272" s="1"/>
  <c r="P140" i="272"/>
  <c r="Q7" i="273"/>
  <c r="P7" i="273"/>
  <c r="Q107" i="273"/>
  <c r="P107" i="273"/>
  <c r="Q92" i="273"/>
  <c r="P92" i="273"/>
  <c r="Q6" i="273"/>
  <c r="P6" i="273"/>
  <c r="D2" i="273"/>
  <c r="Q21" i="273"/>
  <c r="R5" i="273" s="1"/>
  <c r="P21" i="273"/>
  <c r="Q158" i="272"/>
  <c r="P158" i="272"/>
  <c r="P72" i="273"/>
  <c r="Q72" i="273"/>
  <c r="R56" i="273" s="1"/>
  <c r="Q123" i="273"/>
  <c r="R107" i="273" s="1"/>
  <c r="P123" i="273"/>
  <c r="Q56" i="273"/>
  <c r="P56" i="273"/>
  <c r="Q42" i="273"/>
  <c r="P42" i="273"/>
  <c r="AA157" i="272"/>
  <c r="N157" i="272"/>
  <c r="AB157" i="272"/>
  <c r="AC141" i="272" s="1"/>
  <c r="Q59" i="273"/>
  <c r="P59" i="273"/>
  <c r="Q72" i="272"/>
  <c r="R56" i="272" s="1"/>
  <c r="P72" i="272"/>
  <c r="Q107" i="272"/>
  <c r="P107" i="272"/>
  <c r="Q55" i="272"/>
  <c r="R39" i="272" s="1"/>
  <c r="P55" i="272"/>
  <c r="Q176" i="272"/>
  <c r="P176" i="272"/>
  <c r="AA106" i="272"/>
  <c r="N106" i="272"/>
  <c r="AB106" i="272"/>
  <c r="AC90" i="272" s="1"/>
  <c r="Q89" i="273"/>
  <c r="R73" i="273" s="1"/>
  <c r="P89" i="273"/>
  <c r="Q143" i="272"/>
  <c r="P143" i="272"/>
  <c r="Q39" i="273"/>
  <c r="P39" i="273"/>
  <c r="Q106" i="273"/>
  <c r="R90" i="273" s="1"/>
  <c r="P106" i="273"/>
  <c r="Q107" i="270"/>
  <c r="P107" i="270"/>
  <c r="Q38" i="270"/>
  <c r="R22" i="270" s="1"/>
  <c r="P38" i="270"/>
  <c r="Q56" i="270"/>
  <c r="P56" i="270"/>
  <c r="D2" i="270"/>
  <c r="Q21" i="270"/>
  <c r="R5" i="270" s="1"/>
  <c r="P21" i="270"/>
  <c r="Q123" i="270"/>
  <c r="R107" i="270" s="1"/>
  <c r="P123" i="270"/>
  <c r="P72" i="270"/>
  <c r="Q72" i="270"/>
  <c r="R56" i="270" s="1"/>
  <c r="Q177" i="269"/>
  <c r="P177" i="269"/>
  <c r="Q23" i="270"/>
  <c r="P23" i="270"/>
  <c r="Q106" i="269"/>
  <c r="R90" i="269" s="1"/>
  <c r="P106" i="269"/>
  <c r="Q159" i="269"/>
  <c r="P159" i="269"/>
  <c r="Q109" i="270"/>
  <c r="P109" i="270"/>
  <c r="Q22" i="270"/>
  <c r="P22" i="270"/>
  <c r="Q89" i="269"/>
  <c r="R73" i="269" s="1"/>
  <c r="P89" i="269"/>
  <c r="N106" i="270"/>
  <c r="AF106" i="270"/>
  <c r="AG90" i="270" s="1"/>
  <c r="AE106" i="270"/>
  <c r="Q89" i="270"/>
  <c r="R73" i="270" s="1"/>
  <c r="P89" i="270"/>
  <c r="Q57" i="270"/>
  <c r="P57" i="270"/>
  <c r="Q140" i="269"/>
  <c r="R124" i="269" s="1"/>
  <c r="P140" i="269"/>
  <c r="Q157" i="269"/>
  <c r="R141" i="269" s="1"/>
  <c r="P157" i="269"/>
  <c r="N55" i="270"/>
  <c r="AF55" i="270"/>
  <c r="AG39" i="270" s="1"/>
  <c r="AE55" i="270"/>
  <c r="Q55" i="269"/>
  <c r="R39" i="269" s="1"/>
  <c r="P55" i="269"/>
  <c r="Q92" i="270"/>
  <c r="P92" i="270"/>
  <c r="Q191" i="269"/>
  <c r="R175" i="269" s="1"/>
  <c r="P191" i="269"/>
  <c r="Q42" i="270"/>
  <c r="P42" i="270"/>
  <c r="Q6" i="270"/>
  <c r="P6" i="270"/>
  <c r="Q21" i="269"/>
  <c r="R5" i="269" s="1"/>
  <c r="P21" i="269"/>
  <c r="D2" i="269"/>
  <c r="Q178" i="266"/>
  <c r="P178" i="266"/>
  <c r="Q59" i="267"/>
  <c r="P59" i="267"/>
  <c r="Q40" i="267"/>
  <c r="P40" i="267"/>
  <c r="Q23" i="266"/>
  <c r="P23" i="266"/>
  <c r="P56" i="267"/>
  <c r="Q56" i="267"/>
  <c r="Q179" i="266"/>
  <c r="P179" i="266"/>
  <c r="Q38" i="266"/>
  <c r="R22" i="266" s="1"/>
  <c r="Q127" i="266"/>
  <c r="P127" i="266"/>
  <c r="Q74" i="267"/>
  <c r="P74" i="267"/>
  <c r="Q106" i="267"/>
  <c r="R90" i="267" s="1"/>
  <c r="P106" i="267"/>
  <c r="Q72" i="267"/>
  <c r="R56" i="267" s="1"/>
  <c r="P72" i="267"/>
  <c r="AA140" i="266"/>
  <c r="N140" i="266"/>
  <c r="AB140" i="266"/>
  <c r="AC124" i="266" s="1"/>
  <c r="Q161" i="266"/>
  <c r="P161" i="266"/>
  <c r="Q24" i="267"/>
  <c r="P24" i="267"/>
  <c r="P157" i="266"/>
  <c r="Q157" i="266"/>
  <c r="R141" i="266" s="1"/>
  <c r="Q109" i="266"/>
  <c r="P109" i="266"/>
  <c r="Q142" i="266"/>
  <c r="P142" i="266"/>
  <c r="AE38" i="267"/>
  <c r="N38" i="267"/>
  <c r="AF38" i="267"/>
  <c r="AG22" i="267" s="1"/>
  <c r="Q91" i="266"/>
  <c r="P91" i="266"/>
  <c r="Q174" i="266"/>
  <c r="R158" i="266" s="1"/>
  <c r="P174" i="266"/>
  <c r="Q89" i="266"/>
  <c r="R73" i="266" s="1"/>
  <c r="P89" i="266"/>
  <c r="Q92" i="267"/>
  <c r="P92" i="267"/>
  <c r="Q22" i="266"/>
  <c r="P22" i="266"/>
  <c r="Q110" i="266"/>
  <c r="P110" i="266"/>
  <c r="N89" i="267"/>
  <c r="AF89" i="267"/>
  <c r="AG73" i="267" s="1"/>
  <c r="AE89" i="267"/>
  <c r="AA21" i="266"/>
  <c r="N21" i="266"/>
  <c r="AB21" i="266"/>
  <c r="AC5" i="266" s="1"/>
  <c r="Q93" i="266"/>
  <c r="P93" i="266"/>
  <c r="P191" i="266"/>
  <c r="Q191" i="266"/>
  <c r="R175" i="266" s="1"/>
  <c r="Q55" i="266"/>
  <c r="R39" i="266" s="1"/>
  <c r="P55" i="266"/>
  <c r="N55" i="267"/>
  <c r="AF55" i="267"/>
  <c r="AG39" i="267" s="1"/>
  <c r="AE55" i="267"/>
  <c r="Q8" i="266"/>
  <c r="P8" i="266"/>
  <c r="Q92" i="266"/>
  <c r="P92" i="266"/>
  <c r="Q123" i="266"/>
  <c r="R107" i="266" s="1"/>
  <c r="P123" i="266"/>
  <c r="Q74" i="266"/>
  <c r="P74" i="266"/>
  <c r="Q73" i="267"/>
  <c r="P73" i="267"/>
  <c r="Q58" i="266"/>
  <c r="P58" i="266"/>
  <c r="Q40" i="266"/>
  <c r="P40" i="266"/>
  <c r="P106" i="266"/>
  <c r="Q106" i="266"/>
  <c r="R90" i="266" s="1"/>
  <c r="Q107" i="267"/>
  <c r="P107" i="267"/>
  <c r="Q6" i="267"/>
  <c r="P6" i="267"/>
  <c r="Q22" i="267"/>
  <c r="P22" i="267"/>
  <c r="Q109" i="267"/>
  <c r="P109" i="267"/>
  <c r="Q72" i="266"/>
  <c r="R56" i="266" s="1"/>
  <c r="P72" i="266"/>
  <c r="Q123" i="267"/>
  <c r="R107" i="267" s="1"/>
  <c r="P123" i="267"/>
  <c r="AE21" i="243"/>
  <c r="P23" i="255"/>
  <c r="Q8" i="254"/>
  <c r="P8" i="254"/>
  <c r="Q23" i="249"/>
  <c r="P23" i="249"/>
  <c r="P22" i="236"/>
  <c r="Q22" i="236"/>
  <c r="P40" i="251"/>
  <c r="Q40" i="251"/>
  <c r="Q73" i="243"/>
  <c r="P73" i="243"/>
  <c r="AA123" i="203"/>
  <c r="N21" i="209"/>
  <c r="AA157" i="218"/>
  <c r="P175" i="218"/>
  <c r="Q41" i="218"/>
  <c r="P107" i="218"/>
  <c r="P127" i="215"/>
  <c r="N140" i="224"/>
  <c r="Q140" i="224" s="1"/>
  <c r="R124" i="224" s="1"/>
  <c r="P75" i="233"/>
  <c r="AA72" i="236"/>
  <c r="P27" i="243"/>
  <c r="AF21" i="243"/>
  <c r="AG5" i="243" s="1"/>
  <c r="AA191" i="248"/>
  <c r="AB106" i="248"/>
  <c r="AC90" i="248" s="1"/>
  <c r="P22" i="260"/>
  <c r="Q74" i="248"/>
  <c r="P74" i="248"/>
  <c r="P178" i="263"/>
  <c r="Q178" i="263"/>
  <c r="P178" i="251"/>
  <c r="Q178" i="251"/>
  <c r="P41" i="239"/>
  <c r="Q41" i="239"/>
  <c r="P40" i="233"/>
  <c r="Q40" i="233"/>
  <c r="Q40" i="227"/>
  <c r="AA174" i="218"/>
  <c r="P23" i="252"/>
  <c r="Q91" i="254"/>
  <c r="P176" i="260"/>
  <c r="P27" i="246"/>
  <c r="Q27" i="246"/>
  <c r="P41" i="245"/>
  <c r="Q41" i="245"/>
  <c r="Q93" i="249"/>
  <c r="P93" i="249"/>
  <c r="Q124" i="251"/>
  <c r="P124" i="251"/>
  <c r="N174" i="218"/>
  <c r="Q5" i="213"/>
  <c r="P42" i="231"/>
  <c r="N123" i="204"/>
  <c r="N38" i="215"/>
  <c r="P38" i="215" s="1"/>
  <c r="AE21" i="237"/>
  <c r="N157" i="251"/>
  <c r="P126" i="239"/>
  <c r="Q126" i="239"/>
  <c r="P39" i="237"/>
  <c r="Q39" i="237"/>
  <c r="P6" i="230"/>
  <c r="Q6" i="230"/>
  <c r="Q40" i="260"/>
  <c r="Q59" i="225"/>
  <c r="P59" i="225"/>
  <c r="Q41" i="230"/>
  <c r="Q159" i="242"/>
  <c r="P159" i="242"/>
  <c r="AB191" i="197"/>
  <c r="AC175" i="197" s="1"/>
  <c r="Q179" i="197"/>
  <c r="AB72" i="203"/>
  <c r="AC56" i="203" s="1"/>
  <c r="N55" i="203"/>
  <c r="Q7" i="203"/>
  <c r="AB38" i="215"/>
  <c r="AC22" i="215" s="1"/>
  <c r="AA38" i="218"/>
  <c r="N123" i="218"/>
  <c r="P23" i="224"/>
  <c r="P58" i="228"/>
  <c r="N123" i="236"/>
  <c r="P123" i="236" s="1"/>
  <c r="P27" i="240"/>
  <c r="AE89" i="246"/>
  <c r="P90" i="251"/>
  <c r="AB89" i="251"/>
  <c r="AC73" i="251" s="1"/>
  <c r="AA157" i="251"/>
  <c r="P22" i="258"/>
  <c r="Q8" i="260"/>
  <c r="P6" i="251"/>
  <c r="Q6" i="251"/>
  <c r="Q58" i="239"/>
  <c r="Q90" i="201"/>
  <c r="AF89" i="246"/>
  <c r="AG73" i="246" s="1"/>
  <c r="AA55" i="254"/>
  <c r="P143" i="257"/>
  <c r="P40" i="246"/>
  <c r="Q40" i="246"/>
  <c r="AA21" i="209"/>
  <c r="AA123" i="218"/>
  <c r="Q75" i="242"/>
  <c r="P75" i="242"/>
  <c r="P90" i="204"/>
  <c r="AE123" i="207"/>
  <c r="Q8" i="215"/>
  <c r="AB191" i="200"/>
  <c r="AC175" i="200" s="1"/>
  <c r="AE21" i="222"/>
  <c r="P40" i="245"/>
  <c r="Q40" i="240"/>
  <c r="P40" i="240"/>
  <c r="Q91" i="225"/>
  <c r="AA89" i="230"/>
  <c r="I3" i="238"/>
  <c r="N55" i="242"/>
  <c r="Q55" i="242" s="1"/>
  <c r="R39" i="242" s="1"/>
  <c r="P41" i="243"/>
  <c r="P127" i="245"/>
  <c r="AF21" i="249"/>
  <c r="AG5" i="249" s="1"/>
  <c r="P5" i="251"/>
  <c r="AA157" i="254"/>
  <c r="P143" i="260"/>
  <c r="P107" i="257"/>
  <c r="Q107" i="257"/>
  <c r="N21" i="222"/>
  <c r="P92" i="251"/>
  <c r="Q56" i="263"/>
  <c r="P56" i="263"/>
  <c r="AB38" i="197"/>
  <c r="AC22" i="197" s="1"/>
  <c r="N89" i="230"/>
  <c r="P89" i="230" s="1"/>
  <c r="AB55" i="242"/>
  <c r="AC39" i="242" s="1"/>
  <c r="N157" i="254"/>
  <c r="Q157" i="254" s="1"/>
  <c r="R141" i="254" s="1"/>
  <c r="P108" i="245"/>
  <c r="Q108" i="245"/>
  <c r="Q41" i="221"/>
  <c r="P41" i="221"/>
  <c r="P39" i="224"/>
  <c r="Q39" i="224"/>
  <c r="AA38" i="200"/>
  <c r="N72" i="200"/>
  <c r="Q72" i="200" s="1"/>
  <c r="R56" i="200" s="1"/>
  <c r="P63" i="204"/>
  <c r="Q174" i="203"/>
  <c r="R158" i="203" s="1"/>
  <c r="P7" i="213"/>
  <c r="AB55" i="212"/>
  <c r="AC39" i="212" s="1"/>
  <c r="AB89" i="218"/>
  <c r="AC73" i="218" s="1"/>
  <c r="AE55" i="222"/>
  <c r="AE55" i="228"/>
  <c r="N123" i="228"/>
  <c r="P7" i="230"/>
  <c r="P110" i="233"/>
  <c r="P6" i="245"/>
  <c r="AB157" i="200"/>
  <c r="AC141" i="200" s="1"/>
  <c r="AB38" i="200"/>
  <c r="AC22" i="200" s="1"/>
  <c r="Q38" i="197"/>
  <c r="R22" i="197" s="1"/>
  <c r="P41" i="203"/>
  <c r="P72" i="203"/>
  <c r="I3" i="205"/>
  <c r="P93" i="210"/>
  <c r="P6" i="210"/>
  <c r="I3" i="208"/>
  <c r="AA72" i="212"/>
  <c r="P73" i="218"/>
  <c r="AF72" i="222"/>
  <c r="AG56" i="222" s="1"/>
  <c r="AF55" i="222"/>
  <c r="AG39" i="222" s="1"/>
  <c r="AA191" i="221"/>
  <c r="Q123" i="206"/>
  <c r="R107" i="206" s="1"/>
  <c r="P43" i="234"/>
  <c r="N72" i="236"/>
  <c r="P159" i="251"/>
  <c r="P141" i="254"/>
  <c r="P42" i="255"/>
  <c r="Q40" i="258"/>
  <c r="P40" i="258"/>
  <c r="P176" i="233"/>
  <c r="Q176" i="233"/>
  <c r="Q23" i="227"/>
  <c r="P22" i="252"/>
  <c r="Q22" i="252"/>
  <c r="P179" i="239"/>
  <c r="Q179" i="239"/>
  <c r="Q107" i="197"/>
  <c r="N55" i="212"/>
  <c r="P142" i="215"/>
  <c r="AB72" i="212"/>
  <c r="AC56" i="212" s="1"/>
  <c r="Q90" i="233"/>
  <c r="P90" i="233"/>
  <c r="P38" i="203"/>
  <c r="P178" i="206"/>
  <c r="P158" i="209"/>
  <c r="AE55" i="210"/>
  <c r="AB55" i="209"/>
  <c r="AC39" i="209" s="1"/>
  <c r="AF106" i="213"/>
  <c r="AG90" i="213" s="1"/>
  <c r="P107" i="215"/>
  <c r="N191" i="221"/>
  <c r="Q56" i="222"/>
  <c r="Q9" i="203"/>
  <c r="Q40" i="224"/>
  <c r="Q6" i="227"/>
  <c r="P93" i="240"/>
  <c r="Q8" i="240"/>
  <c r="N106" i="242"/>
  <c r="P106" i="242" s="1"/>
  <c r="N106" i="245"/>
  <c r="P106" i="245" s="1"/>
  <c r="AE21" i="249"/>
  <c r="P75" i="248"/>
  <c r="P126" i="251"/>
  <c r="AE38" i="252"/>
  <c r="P41" i="257"/>
  <c r="Q38" i="257"/>
  <c r="R22" i="257" s="1"/>
  <c r="AB191" i="257"/>
  <c r="AC175" i="257" s="1"/>
  <c r="AF55" i="261"/>
  <c r="AG39" i="261" s="1"/>
  <c r="Q109" i="239"/>
  <c r="Q92" i="260"/>
  <c r="P7" i="245"/>
  <c r="Q7" i="245"/>
  <c r="Q91" i="260"/>
  <c r="P22" i="242"/>
  <c r="Q22" i="242"/>
  <c r="P141" i="239"/>
  <c r="P157" i="197"/>
  <c r="P58" i="257"/>
  <c r="Q58" i="257"/>
  <c r="P6" i="206"/>
  <c r="P40" i="210"/>
  <c r="AF55" i="210"/>
  <c r="AG39" i="210" s="1"/>
  <c r="N55" i="209"/>
  <c r="P39" i="218"/>
  <c r="Q7" i="224"/>
  <c r="F2" i="224"/>
  <c r="P21" i="237"/>
  <c r="N106" i="243"/>
  <c r="P106" i="243" s="1"/>
  <c r="AA106" i="245"/>
  <c r="AA89" i="251"/>
  <c r="AF38" i="252"/>
  <c r="AG22" i="252" s="1"/>
  <c r="Q8" i="239"/>
  <c r="Q57" i="254"/>
  <c r="Q179" i="245"/>
  <c r="P179" i="245"/>
  <c r="Q39" i="233"/>
  <c r="P39" i="233"/>
  <c r="Q41" i="231"/>
  <c r="P41" i="231"/>
  <c r="P6" i="200"/>
  <c r="AB72" i="215"/>
  <c r="AC56" i="215" s="1"/>
  <c r="P23" i="231"/>
  <c r="AE106" i="213"/>
  <c r="P141" i="236"/>
  <c r="P159" i="200"/>
  <c r="Q57" i="198"/>
  <c r="P108" i="204"/>
  <c r="Q180" i="203"/>
  <c r="Q176" i="203"/>
  <c r="P178" i="215"/>
  <c r="Q92" i="216"/>
  <c r="AA123" i="221"/>
  <c r="Q8" i="206"/>
  <c r="Q59" i="207"/>
  <c r="P107" i="224"/>
  <c r="P56" i="227"/>
  <c r="P92" i="240"/>
  <c r="P22" i="240"/>
  <c r="N106" i="239"/>
  <c r="P93" i="263"/>
  <c r="Q7" i="260"/>
  <c r="Q178" i="260"/>
  <c r="P124" i="260"/>
  <c r="Q124" i="260"/>
  <c r="P58" i="264"/>
  <c r="Q58" i="264"/>
  <c r="Q178" i="248"/>
  <c r="P178" i="248"/>
  <c r="AB157" i="218"/>
  <c r="AC141" i="218" s="1"/>
  <c r="N89" i="212"/>
  <c r="P21" i="261"/>
  <c r="P110" i="257"/>
  <c r="Q110" i="257"/>
  <c r="P141" i="242"/>
  <c r="Q141" i="242"/>
  <c r="P108" i="239"/>
  <c r="Q108" i="239"/>
  <c r="P142" i="233"/>
  <c r="Q142" i="233"/>
  <c r="AA38" i="197"/>
  <c r="P57" i="215"/>
  <c r="AA157" i="215"/>
  <c r="AA191" i="218"/>
  <c r="AA72" i="221"/>
  <c r="Q39" i="207"/>
  <c r="AE106" i="231"/>
  <c r="P179" i="233"/>
  <c r="P22" i="237"/>
  <c r="N106" i="240"/>
  <c r="Q106" i="240" s="1"/>
  <c r="R90" i="240" s="1"/>
  <c r="AB191" i="242"/>
  <c r="AC175" i="242" s="1"/>
  <c r="AB157" i="245"/>
  <c r="AC141" i="245" s="1"/>
  <c r="I3" i="250"/>
  <c r="P108" i="261"/>
  <c r="N123" i="261"/>
  <c r="Q123" i="261" s="1"/>
  <c r="R107" i="261" s="1"/>
  <c r="P6" i="263"/>
  <c r="Q175" i="248"/>
  <c r="P175" i="248"/>
  <c r="Q73" i="234"/>
  <c r="P73" i="234"/>
  <c r="P93" i="251"/>
  <c r="Q93" i="251"/>
  <c r="P39" i="260"/>
  <c r="Q39" i="260"/>
  <c r="Q90" i="261"/>
  <c r="P90" i="261"/>
  <c r="Q141" i="227"/>
  <c r="P141" i="227"/>
  <c r="AA191" i="242"/>
  <c r="P90" i="242"/>
  <c r="Q90" i="242"/>
  <c r="P143" i="251"/>
  <c r="Q143" i="251"/>
  <c r="AF21" i="201"/>
  <c r="AG5" i="201" s="1"/>
  <c r="N157" i="203"/>
  <c r="Q157" i="203" s="1"/>
  <c r="R141" i="203" s="1"/>
  <c r="AA89" i="212"/>
  <c r="P178" i="203"/>
  <c r="N89" i="204"/>
  <c r="Q89" i="204" s="1"/>
  <c r="R73" i="204" s="1"/>
  <c r="AB72" i="206"/>
  <c r="AC56" i="206" s="1"/>
  <c r="AB157" i="215"/>
  <c r="AC141" i="215" s="1"/>
  <c r="P57" i="219"/>
  <c r="P59" i="219"/>
  <c r="Q157" i="218"/>
  <c r="R141" i="218" s="1"/>
  <c r="N72" i="221"/>
  <c r="Q91" i="203"/>
  <c r="N55" i="228"/>
  <c r="AA191" i="227"/>
  <c r="P157" i="230"/>
  <c r="AE38" i="231"/>
  <c r="AA191" i="236"/>
  <c r="AE106" i="240"/>
  <c r="P91" i="242"/>
  <c r="AA191" i="245"/>
  <c r="Q28" i="255"/>
  <c r="P60" i="261"/>
  <c r="AE123" i="261"/>
  <c r="P177" i="263"/>
  <c r="Q109" i="260"/>
  <c r="Q41" i="242"/>
  <c r="P41" i="242"/>
  <c r="P57" i="263"/>
  <c r="Q57" i="263"/>
  <c r="P126" i="209"/>
  <c r="Q126" i="209"/>
  <c r="Q59" i="228"/>
  <c r="P59" i="228"/>
  <c r="P90" i="218"/>
  <c r="AA140" i="224"/>
  <c r="AF21" i="237"/>
  <c r="AG5" i="237" s="1"/>
  <c r="P56" i="254"/>
  <c r="P8" i="224"/>
  <c r="Q8" i="224"/>
  <c r="Q59" i="264"/>
  <c r="P59" i="264"/>
  <c r="Q179" i="263"/>
  <c r="P179" i="263"/>
  <c r="Q60" i="264"/>
  <c r="P60" i="264"/>
  <c r="N72" i="264"/>
  <c r="AF72" i="264"/>
  <c r="AG56" i="264" s="1"/>
  <c r="AE72" i="264"/>
  <c r="N55" i="264"/>
  <c r="AF55" i="264"/>
  <c r="AG39" i="264" s="1"/>
  <c r="AE55" i="264"/>
  <c r="Q142" i="263"/>
  <c r="P142" i="263"/>
  <c r="Q175" i="263"/>
  <c r="P175" i="263"/>
  <c r="Q56" i="264"/>
  <c r="P56" i="264"/>
  <c r="Q110" i="263"/>
  <c r="P110" i="263"/>
  <c r="AA174" i="263"/>
  <c r="N174" i="263"/>
  <c r="AB174" i="263"/>
  <c r="AC158" i="263" s="1"/>
  <c r="N140" i="263"/>
  <c r="AB140" i="263"/>
  <c r="AC124" i="263" s="1"/>
  <c r="AA140" i="263"/>
  <c r="Q124" i="263"/>
  <c r="P124" i="263"/>
  <c r="Q110" i="264"/>
  <c r="P110" i="264"/>
  <c r="Q55" i="263"/>
  <c r="R39" i="263" s="1"/>
  <c r="P55" i="263"/>
  <c r="N21" i="263"/>
  <c r="AB21" i="263"/>
  <c r="AC5" i="263" s="1"/>
  <c r="AA21" i="263"/>
  <c r="Q92" i="263"/>
  <c r="P92" i="263"/>
  <c r="AA123" i="263"/>
  <c r="N123" i="263"/>
  <c r="AB123" i="263"/>
  <c r="AC107" i="263" s="1"/>
  <c r="Q57" i="264"/>
  <c r="P57" i="264"/>
  <c r="Q58" i="263"/>
  <c r="P58" i="263"/>
  <c r="AB191" i="263"/>
  <c r="AC175" i="263" s="1"/>
  <c r="AA191" i="263"/>
  <c r="N191" i="263"/>
  <c r="Q72" i="263"/>
  <c r="R56" i="263" s="1"/>
  <c r="P72" i="263"/>
  <c r="Q107" i="264"/>
  <c r="P107" i="264"/>
  <c r="Q92" i="264"/>
  <c r="P92" i="264"/>
  <c r="Q73" i="263"/>
  <c r="P73" i="263"/>
  <c r="Q157" i="263"/>
  <c r="R141" i="263" s="1"/>
  <c r="P157" i="263"/>
  <c r="Q158" i="263"/>
  <c r="P158" i="263"/>
  <c r="Q106" i="263"/>
  <c r="R90" i="263" s="1"/>
  <c r="P106" i="263"/>
  <c r="N89" i="264"/>
  <c r="AF89" i="264"/>
  <c r="AG73" i="264" s="1"/>
  <c r="AE89" i="264"/>
  <c r="Q23" i="263"/>
  <c r="P23" i="263"/>
  <c r="Q39" i="263"/>
  <c r="P39" i="263"/>
  <c r="Q161" i="263"/>
  <c r="P161" i="263"/>
  <c r="Q73" i="264"/>
  <c r="P73" i="264"/>
  <c r="Q109" i="264"/>
  <c r="P109" i="264"/>
  <c r="AA38" i="263"/>
  <c r="N38" i="263"/>
  <c r="AB38" i="263"/>
  <c r="AC22" i="263" s="1"/>
  <c r="Q40" i="264"/>
  <c r="P40" i="264"/>
  <c r="N106" i="264"/>
  <c r="AF106" i="264"/>
  <c r="AG90" i="264" s="1"/>
  <c r="AE106" i="264"/>
  <c r="Q5" i="263"/>
  <c r="P5" i="263"/>
  <c r="Q123" i="264"/>
  <c r="R107" i="264" s="1"/>
  <c r="P123" i="264"/>
  <c r="Q89" i="263"/>
  <c r="R73" i="263" s="1"/>
  <c r="P89" i="263"/>
  <c r="Q73" i="261"/>
  <c r="P73" i="261"/>
  <c r="Q41" i="261"/>
  <c r="P41" i="261"/>
  <c r="Q38" i="260"/>
  <c r="R22" i="260" s="1"/>
  <c r="P38" i="260"/>
  <c r="Q157" i="260"/>
  <c r="R141" i="260" s="1"/>
  <c r="P157" i="260"/>
  <c r="Q40" i="261"/>
  <c r="P40" i="261"/>
  <c r="Q179" i="260"/>
  <c r="P179" i="260"/>
  <c r="Q38" i="261"/>
  <c r="R22" i="261" s="1"/>
  <c r="P38" i="261"/>
  <c r="Q161" i="260"/>
  <c r="P161" i="260"/>
  <c r="Q55" i="261"/>
  <c r="R39" i="261" s="1"/>
  <c r="P55" i="261"/>
  <c r="Q39" i="261"/>
  <c r="P39" i="261"/>
  <c r="Q72" i="260"/>
  <c r="R56" i="260" s="1"/>
  <c r="P72" i="260"/>
  <c r="Q142" i="260"/>
  <c r="P142" i="260"/>
  <c r="N106" i="261"/>
  <c r="AF106" i="261"/>
  <c r="AG90" i="261" s="1"/>
  <c r="AE106" i="261"/>
  <c r="Q110" i="261"/>
  <c r="P110" i="261"/>
  <c r="N140" i="260"/>
  <c r="AB140" i="260"/>
  <c r="AC124" i="260" s="1"/>
  <c r="AA140" i="260"/>
  <c r="N72" i="261"/>
  <c r="AF72" i="261"/>
  <c r="AG56" i="261" s="1"/>
  <c r="AE72" i="261"/>
  <c r="Q57" i="261"/>
  <c r="P57" i="261"/>
  <c r="N21" i="260"/>
  <c r="AB21" i="260"/>
  <c r="AC5" i="260" s="1"/>
  <c r="AA21" i="260"/>
  <c r="Q175" i="260"/>
  <c r="P175" i="260"/>
  <c r="Q56" i="261"/>
  <c r="P56" i="261"/>
  <c r="AB191" i="260"/>
  <c r="AC175" i="260" s="1"/>
  <c r="AA191" i="260"/>
  <c r="N191" i="260"/>
  <c r="Q23" i="260"/>
  <c r="P23" i="260"/>
  <c r="AA174" i="260"/>
  <c r="N174" i="260"/>
  <c r="AB174" i="260"/>
  <c r="AC158" i="260" s="1"/>
  <c r="AB106" i="260"/>
  <c r="AC90" i="260" s="1"/>
  <c r="AA106" i="260"/>
  <c r="N106" i="260"/>
  <c r="Q92" i="261"/>
  <c r="P92" i="261"/>
  <c r="AA123" i="260"/>
  <c r="N123" i="260"/>
  <c r="AB123" i="260"/>
  <c r="AC107" i="260" s="1"/>
  <c r="Q107" i="261"/>
  <c r="P107" i="261"/>
  <c r="N89" i="261"/>
  <c r="AF89" i="261"/>
  <c r="AG73" i="261" s="1"/>
  <c r="AE89" i="261"/>
  <c r="Q55" i="260"/>
  <c r="R39" i="260" s="1"/>
  <c r="P55" i="260"/>
  <c r="Q140" i="257"/>
  <c r="R124" i="257" s="1"/>
  <c r="P140" i="257"/>
  <c r="Q75" i="258"/>
  <c r="P75" i="258"/>
  <c r="Q26" i="258"/>
  <c r="P26" i="258"/>
  <c r="N55" i="258"/>
  <c r="AF55" i="258"/>
  <c r="AG39" i="258" s="1"/>
  <c r="AE55" i="258"/>
  <c r="N72" i="258"/>
  <c r="AF72" i="258"/>
  <c r="AG56" i="258" s="1"/>
  <c r="AE72" i="258"/>
  <c r="P72" i="257"/>
  <c r="Q72" i="257"/>
  <c r="R56" i="257" s="1"/>
  <c r="Q175" i="257"/>
  <c r="P175" i="257"/>
  <c r="Q56" i="258"/>
  <c r="P56" i="258"/>
  <c r="Q6" i="258"/>
  <c r="P6" i="258"/>
  <c r="Q55" i="257"/>
  <c r="R39" i="257" s="1"/>
  <c r="P55" i="257"/>
  <c r="Q21" i="257"/>
  <c r="R5" i="257" s="1"/>
  <c r="P21" i="257"/>
  <c r="N174" i="257"/>
  <c r="D2" i="257" s="1"/>
  <c r="AB174" i="257"/>
  <c r="AC158" i="257" s="1"/>
  <c r="AA174" i="257"/>
  <c r="Q25" i="258"/>
  <c r="P25" i="258"/>
  <c r="Q158" i="257"/>
  <c r="P158" i="257"/>
  <c r="Q7" i="258"/>
  <c r="P7" i="258"/>
  <c r="Q38" i="258"/>
  <c r="R22" i="258" s="1"/>
  <c r="P38" i="258"/>
  <c r="N106" i="257"/>
  <c r="AB106" i="257"/>
  <c r="AC90" i="257" s="1"/>
  <c r="AA106" i="257"/>
  <c r="Q90" i="257"/>
  <c r="P90" i="257"/>
  <c r="Q157" i="257"/>
  <c r="R141" i="257" s="1"/>
  <c r="P157" i="257"/>
  <c r="N123" i="257"/>
  <c r="AB123" i="257"/>
  <c r="AC107" i="257" s="1"/>
  <c r="AA123" i="257"/>
  <c r="Q92" i="258"/>
  <c r="P92" i="258"/>
  <c r="Q56" i="257"/>
  <c r="P56" i="257"/>
  <c r="Q106" i="258"/>
  <c r="R90" i="258" s="1"/>
  <c r="P106" i="258"/>
  <c r="Q5" i="258"/>
  <c r="P5" i="258"/>
  <c r="N89" i="258"/>
  <c r="AF89" i="258"/>
  <c r="AG73" i="258" s="1"/>
  <c r="AE89" i="258"/>
  <c r="N21" i="258"/>
  <c r="AF21" i="258"/>
  <c r="AG5" i="258" s="1"/>
  <c r="AE21" i="258"/>
  <c r="Q5" i="257"/>
  <c r="P5" i="257"/>
  <c r="Q42" i="258"/>
  <c r="P42" i="258"/>
  <c r="Q89" i="257"/>
  <c r="R73" i="257" s="1"/>
  <c r="P89" i="257"/>
  <c r="P191" i="257"/>
  <c r="Q191" i="257"/>
  <c r="R175" i="257" s="1"/>
  <c r="Q25" i="255"/>
  <c r="P25" i="255"/>
  <c r="N21" i="254"/>
  <c r="AB21" i="254"/>
  <c r="AC5" i="254" s="1"/>
  <c r="AA21" i="254"/>
  <c r="AB123" i="254"/>
  <c r="AC107" i="254" s="1"/>
  <c r="AA123" i="254"/>
  <c r="N123" i="254"/>
  <c r="N89" i="255"/>
  <c r="AF89" i="255"/>
  <c r="AG73" i="255" s="1"/>
  <c r="AE89" i="255"/>
  <c r="P89" i="254"/>
  <c r="Q89" i="254"/>
  <c r="R73" i="254" s="1"/>
  <c r="P157" i="254"/>
  <c r="Q5" i="255"/>
  <c r="P5" i="255"/>
  <c r="N55" i="255"/>
  <c r="AF55" i="255"/>
  <c r="AG39" i="255" s="1"/>
  <c r="AE55" i="255"/>
  <c r="Q73" i="254"/>
  <c r="P73" i="254"/>
  <c r="Q106" i="254"/>
  <c r="R90" i="254" s="1"/>
  <c r="P106" i="254"/>
  <c r="Q106" i="255"/>
  <c r="R90" i="255" s="1"/>
  <c r="P106" i="255"/>
  <c r="Q90" i="255"/>
  <c r="P90" i="255"/>
  <c r="Q39" i="254"/>
  <c r="P39" i="254"/>
  <c r="P55" i="254"/>
  <c r="Q55" i="254"/>
  <c r="R39" i="254" s="1"/>
  <c r="Q175" i="254"/>
  <c r="P175" i="254"/>
  <c r="Q7" i="255"/>
  <c r="P7" i="255"/>
  <c r="AB38" i="254"/>
  <c r="AC22" i="254" s="1"/>
  <c r="AA38" i="254"/>
  <c r="N38" i="254"/>
  <c r="Q21" i="255"/>
  <c r="R5" i="255" s="1"/>
  <c r="P21" i="255"/>
  <c r="N174" i="254"/>
  <c r="AB174" i="254"/>
  <c r="AC158" i="254" s="1"/>
  <c r="AA174" i="254"/>
  <c r="Q90" i="254"/>
  <c r="P90" i="254"/>
  <c r="Q75" i="255"/>
  <c r="P75" i="255"/>
  <c r="Q5" i="254"/>
  <c r="P5" i="254"/>
  <c r="Q38" i="255"/>
  <c r="R22" i="255" s="1"/>
  <c r="P38" i="255"/>
  <c r="Q72" i="254"/>
  <c r="R56" i="254" s="1"/>
  <c r="P72" i="254"/>
  <c r="N72" i="255"/>
  <c r="AF72" i="255"/>
  <c r="AG56" i="255" s="1"/>
  <c r="AE72" i="255"/>
  <c r="N140" i="254"/>
  <c r="AB140" i="254"/>
  <c r="AC124" i="254" s="1"/>
  <c r="AA140" i="254"/>
  <c r="Q26" i="255"/>
  <c r="P26" i="255"/>
  <c r="Q56" i="255"/>
  <c r="P56" i="255"/>
  <c r="Q22" i="254"/>
  <c r="P22" i="254"/>
  <c r="Q124" i="254"/>
  <c r="P124" i="254"/>
  <c r="P191" i="254"/>
  <c r="Q191" i="254"/>
  <c r="R175" i="254" s="1"/>
  <c r="N21" i="252"/>
  <c r="AF21" i="252"/>
  <c r="AG5" i="252" s="1"/>
  <c r="AE21" i="252"/>
  <c r="Q6" i="252"/>
  <c r="P6" i="252"/>
  <c r="Q25" i="252"/>
  <c r="P25" i="252"/>
  <c r="Q38" i="251"/>
  <c r="R22" i="251" s="1"/>
  <c r="P38" i="251"/>
  <c r="Q157" i="251"/>
  <c r="R141" i="251" s="1"/>
  <c r="P157" i="251"/>
  <c r="Q141" i="251"/>
  <c r="P141" i="251"/>
  <c r="Q106" i="251"/>
  <c r="R90" i="251" s="1"/>
  <c r="P106" i="251"/>
  <c r="N174" i="251"/>
  <c r="AB174" i="251"/>
  <c r="AC158" i="251" s="1"/>
  <c r="AA174" i="251"/>
  <c r="N140" i="251"/>
  <c r="AB140" i="251"/>
  <c r="AC124" i="251" s="1"/>
  <c r="AA140" i="251"/>
  <c r="N55" i="252"/>
  <c r="AF55" i="252"/>
  <c r="AG39" i="252" s="1"/>
  <c r="AE55" i="252"/>
  <c r="Q38" i="252"/>
  <c r="R22" i="252" s="1"/>
  <c r="P38" i="252"/>
  <c r="Q5" i="252"/>
  <c r="P5" i="252"/>
  <c r="Q106" i="252"/>
  <c r="R90" i="252" s="1"/>
  <c r="P106" i="252"/>
  <c r="Q22" i="251"/>
  <c r="P22" i="251"/>
  <c r="Q176" i="251"/>
  <c r="P176" i="251"/>
  <c r="N21" i="251"/>
  <c r="AB21" i="251"/>
  <c r="AC5" i="251" s="1"/>
  <c r="AA21" i="251"/>
  <c r="AB123" i="251"/>
  <c r="AC107" i="251" s="1"/>
  <c r="AA123" i="251"/>
  <c r="N123" i="251"/>
  <c r="N89" i="252"/>
  <c r="AF89" i="252"/>
  <c r="AG73" i="252" s="1"/>
  <c r="AE89" i="252"/>
  <c r="Q26" i="252"/>
  <c r="P26" i="252"/>
  <c r="Q75" i="252"/>
  <c r="P75" i="252"/>
  <c r="N72" i="252"/>
  <c r="AF72" i="252"/>
  <c r="AG56" i="252" s="1"/>
  <c r="AE72" i="252"/>
  <c r="Q56" i="252"/>
  <c r="P56" i="252"/>
  <c r="Q72" i="251"/>
  <c r="R56" i="251" s="1"/>
  <c r="P72" i="251"/>
  <c r="Q41" i="249"/>
  <c r="P41" i="249"/>
  <c r="N72" i="249"/>
  <c r="AF72" i="249"/>
  <c r="AG56" i="249" s="1"/>
  <c r="AE72" i="249"/>
  <c r="Q58" i="248"/>
  <c r="P58" i="248"/>
  <c r="AB123" i="248"/>
  <c r="AC107" i="248" s="1"/>
  <c r="AA123" i="248"/>
  <c r="N123" i="248"/>
  <c r="Q56" i="249"/>
  <c r="P56" i="249"/>
  <c r="Q25" i="249"/>
  <c r="P25" i="249"/>
  <c r="Q42" i="249"/>
  <c r="P42" i="249"/>
  <c r="Q23" i="248"/>
  <c r="P23" i="248"/>
  <c r="N174" i="248"/>
  <c r="AB174" i="248"/>
  <c r="AC158" i="248" s="1"/>
  <c r="AA174" i="248"/>
  <c r="AB72" i="248"/>
  <c r="AC56" i="248" s="1"/>
  <c r="AA72" i="248"/>
  <c r="N72" i="248"/>
  <c r="Q176" i="248"/>
  <c r="P176" i="248"/>
  <c r="Q5" i="249"/>
  <c r="P5" i="249"/>
  <c r="Q177" i="248"/>
  <c r="P177" i="248"/>
  <c r="N55" i="249"/>
  <c r="AF55" i="249"/>
  <c r="AG39" i="249" s="1"/>
  <c r="AE55" i="249"/>
  <c r="AB38" i="248"/>
  <c r="AC22" i="248" s="1"/>
  <c r="AA38" i="248"/>
  <c r="N38" i="248"/>
  <c r="P55" i="248"/>
  <c r="Q55" i="248"/>
  <c r="R39" i="248" s="1"/>
  <c r="Q38" i="249"/>
  <c r="R22" i="249" s="1"/>
  <c r="P38" i="249"/>
  <c r="P89" i="248"/>
  <c r="Q89" i="248"/>
  <c r="R73" i="248" s="1"/>
  <c r="Q90" i="248"/>
  <c r="P90" i="248"/>
  <c r="Q142" i="248"/>
  <c r="P142" i="248"/>
  <c r="Q7" i="249"/>
  <c r="P7" i="249"/>
  <c r="N140" i="248"/>
  <c r="AB140" i="248"/>
  <c r="AC124" i="248" s="1"/>
  <c r="AA140" i="248"/>
  <c r="Q110" i="248"/>
  <c r="P110" i="248"/>
  <c r="P191" i="248"/>
  <c r="Q191" i="248"/>
  <c r="R175" i="248" s="1"/>
  <c r="N21" i="248"/>
  <c r="AB21" i="248"/>
  <c r="AC5" i="248" s="1"/>
  <c r="AA21" i="248"/>
  <c r="Q157" i="248"/>
  <c r="R141" i="248" s="1"/>
  <c r="P157" i="248"/>
  <c r="Q106" i="248"/>
  <c r="R90" i="248" s="1"/>
  <c r="P106" i="248"/>
  <c r="Q92" i="249"/>
  <c r="P92" i="249"/>
  <c r="Q92" i="248"/>
  <c r="P92" i="248"/>
  <c r="Q75" i="249"/>
  <c r="P75" i="249"/>
  <c r="N89" i="249"/>
  <c r="AF89" i="249"/>
  <c r="AG73" i="249" s="1"/>
  <c r="AE89" i="249"/>
  <c r="Q124" i="248"/>
  <c r="P124" i="248"/>
  <c r="Q106" i="249"/>
  <c r="R90" i="249" s="1"/>
  <c r="P106" i="249"/>
  <c r="Q175" i="245"/>
  <c r="P175" i="245"/>
  <c r="Q5" i="246"/>
  <c r="P5" i="246"/>
  <c r="Q177" i="245"/>
  <c r="P177" i="245"/>
  <c r="Q73" i="245"/>
  <c r="P73" i="245"/>
  <c r="P191" i="245"/>
  <c r="Q191" i="245"/>
  <c r="R175" i="245" s="1"/>
  <c r="N21" i="246"/>
  <c r="AF21" i="246"/>
  <c r="AG5" i="246" s="1"/>
  <c r="AE21" i="246"/>
  <c r="Q142" i="245"/>
  <c r="P142" i="245"/>
  <c r="Q39" i="245"/>
  <c r="P39" i="245"/>
  <c r="Q38" i="246"/>
  <c r="R22" i="246" s="1"/>
  <c r="P38" i="246"/>
  <c r="Q110" i="245"/>
  <c r="P110" i="245"/>
  <c r="AB38" i="245"/>
  <c r="AC22" i="245" s="1"/>
  <c r="AA38" i="245"/>
  <c r="N38" i="245"/>
  <c r="P89" i="245"/>
  <c r="Q89" i="245"/>
  <c r="R73" i="245" s="1"/>
  <c r="Q157" i="245"/>
  <c r="R141" i="245" s="1"/>
  <c r="P157" i="245"/>
  <c r="Q5" i="245"/>
  <c r="P5" i="245"/>
  <c r="Q106" i="245"/>
  <c r="R90" i="245" s="1"/>
  <c r="Q90" i="245"/>
  <c r="P90" i="245"/>
  <c r="N140" i="245"/>
  <c r="AB140" i="245"/>
  <c r="AC124" i="245" s="1"/>
  <c r="AA140" i="245"/>
  <c r="Q92" i="245"/>
  <c r="P92" i="245"/>
  <c r="Q75" i="246"/>
  <c r="P75" i="246"/>
  <c r="N21" i="245"/>
  <c r="AB21" i="245"/>
  <c r="AC5" i="245" s="1"/>
  <c r="AA21" i="245"/>
  <c r="Q58" i="245"/>
  <c r="P58" i="245"/>
  <c r="N72" i="246"/>
  <c r="AF72" i="246"/>
  <c r="AG56" i="246" s="1"/>
  <c r="AE72" i="246"/>
  <c r="Q92" i="246"/>
  <c r="P92" i="246"/>
  <c r="N55" i="246"/>
  <c r="AF55" i="246"/>
  <c r="AG39" i="246" s="1"/>
  <c r="AE55" i="246"/>
  <c r="Q106" i="246"/>
  <c r="R90" i="246" s="1"/>
  <c r="P106" i="246"/>
  <c r="Q89" i="246"/>
  <c r="R73" i="246" s="1"/>
  <c r="P89" i="246"/>
  <c r="Q56" i="246"/>
  <c r="P56" i="246"/>
  <c r="Q23" i="245"/>
  <c r="P23" i="245"/>
  <c r="Q7" i="246"/>
  <c r="P7" i="246"/>
  <c r="P55" i="245"/>
  <c r="Q55" i="245"/>
  <c r="R39" i="245" s="1"/>
  <c r="Q90" i="246"/>
  <c r="P90" i="246"/>
  <c r="Q25" i="246"/>
  <c r="P25" i="246"/>
  <c r="Q42" i="246"/>
  <c r="P42" i="246"/>
  <c r="Q124" i="245"/>
  <c r="P124" i="245"/>
  <c r="Q72" i="245"/>
  <c r="R56" i="245" s="1"/>
  <c r="P72" i="245"/>
  <c r="AB123" i="245"/>
  <c r="AC107" i="245" s="1"/>
  <c r="AA123" i="245"/>
  <c r="N123" i="245"/>
  <c r="N174" i="245"/>
  <c r="AB174" i="245"/>
  <c r="AC158" i="245" s="1"/>
  <c r="AA174" i="245"/>
  <c r="Q93" i="242"/>
  <c r="P93" i="242"/>
  <c r="N140" i="242"/>
  <c r="AB140" i="242"/>
  <c r="AC124" i="242" s="1"/>
  <c r="AA140" i="242"/>
  <c r="P191" i="242"/>
  <c r="Q191" i="242"/>
  <c r="R175" i="242" s="1"/>
  <c r="Q177" i="242"/>
  <c r="P177" i="242"/>
  <c r="N55" i="243"/>
  <c r="AF55" i="243"/>
  <c r="AG39" i="243" s="1"/>
  <c r="AE55" i="243"/>
  <c r="Q74" i="242"/>
  <c r="P74" i="242"/>
  <c r="Q93" i="243"/>
  <c r="P93" i="243"/>
  <c r="Q40" i="242"/>
  <c r="P40" i="242"/>
  <c r="P89" i="242"/>
  <c r="Q89" i="242"/>
  <c r="R73" i="242" s="1"/>
  <c r="P55" i="242"/>
  <c r="Q38" i="243"/>
  <c r="R22" i="243" s="1"/>
  <c r="P38" i="243"/>
  <c r="Q106" i="243"/>
  <c r="R90" i="243" s="1"/>
  <c r="Q106" i="242"/>
  <c r="R90" i="242" s="1"/>
  <c r="Q142" i="242"/>
  <c r="P142" i="242"/>
  <c r="Q22" i="243"/>
  <c r="P22" i="243"/>
  <c r="Q6" i="242"/>
  <c r="P6" i="242"/>
  <c r="N21" i="242"/>
  <c r="AA21" i="242"/>
  <c r="AB21" i="242"/>
  <c r="AC5" i="242" s="1"/>
  <c r="Q110" i="242"/>
  <c r="P110" i="242"/>
  <c r="Q176" i="242"/>
  <c r="P176" i="242"/>
  <c r="Q7" i="243"/>
  <c r="P7" i="243"/>
  <c r="Q178" i="242"/>
  <c r="P178" i="242"/>
  <c r="Q72" i="242"/>
  <c r="R56" i="242" s="1"/>
  <c r="P72" i="242"/>
  <c r="Q92" i="243"/>
  <c r="P92" i="243"/>
  <c r="Q92" i="242"/>
  <c r="P92" i="242"/>
  <c r="AB123" i="242"/>
  <c r="AC107" i="242" s="1"/>
  <c r="AA123" i="242"/>
  <c r="N123" i="242"/>
  <c r="Q157" i="242"/>
  <c r="R141" i="242" s="1"/>
  <c r="P157" i="242"/>
  <c r="N89" i="243"/>
  <c r="AF89" i="243"/>
  <c r="AG73" i="243" s="1"/>
  <c r="AE89" i="243"/>
  <c r="Q58" i="242"/>
  <c r="P58" i="242"/>
  <c r="AB38" i="242"/>
  <c r="AC22" i="242" s="1"/>
  <c r="AA38" i="242"/>
  <c r="N38" i="242"/>
  <c r="Q143" i="242"/>
  <c r="P143" i="242"/>
  <c r="P21" i="243"/>
  <c r="Q21" i="243"/>
  <c r="R5" i="243" s="1"/>
  <c r="Q23" i="242"/>
  <c r="P23" i="242"/>
  <c r="Q6" i="243"/>
  <c r="P6" i="243"/>
  <c r="Q42" i="243"/>
  <c r="P42" i="243"/>
  <c r="Q5" i="242"/>
  <c r="P5" i="242"/>
  <c r="Q125" i="242"/>
  <c r="P125" i="242"/>
  <c r="Q90" i="240"/>
  <c r="P90" i="240"/>
  <c r="Q175" i="239"/>
  <c r="P175" i="239"/>
  <c r="Q124" i="239"/>
  <c r="P124" i="239"/>
  <c r="P55" i="239"/>
  <c r="Q55" i="239"/>
  <c r="R39" i="239" s="1"/>
  <c r="N174" i="239"/>
  <c r="AB174" i="239"/>
  <c r="AC158" i="239" s="1"/>
  <c r="AA174" i="239"/>
  <c r="N140" i="239"/>
  <c r="AB140" i="239"/>
  <c r="AC124" i="239" s="1"/>
  <c r="AA140" i="239"/>
  <c r="AB123" i="239"/>
  <c r="AC107" i="239" s="1"/>
  <c r="AA123" i="239"/>
  <c r="N123" i="239"/>
  <c r="P191" i="239"/>
  <c r="Q191" i="239"/>
  <c r="R175" i="239" s="1"/>
  <c r="AB21" i="239"/>
  <c r="AC5" i="239" s="1"/>
  <c r="N21" i="239"/>
  <c r="AA21" i="239"/>
  <c r="Q106" i="239"/>
  <c r="R90" i="239" s="1"/>
  <c r="P106" i="239"/>
  <c r="Q75" i="240"/>
  <c r="P75" i="240"/>
  <c r="N89" i="240"/>
  <c r="AF89" i="240"/>
  <c r="AG73" i="240" s="1"/>
  <c r="AE89" i="240"/>
  <c r="Q73" i="239"/>
  <c r="P73" i="239"/>
  <c r="Q41" i="240"/>
  <c r="P41" i="240"/>
  <c r="N72" i="240"/>
  <c r="AF72" i="240"/>
  <c r="AG56" i="240" s="1"/>
  <c r="AE72" i="240"/>
  <c r="Q39" i="239"/>
  <c r="P39" i="239"/>
  <c r="N21" i="240"/>
  <c r="AF21" i="240"/>
  <c r="AG5" i="240" s="1"/>
  <c r="AE21" i="240"/>
  <c r="Q56" i="240"/>
  <c r="P56" i="240"/>
  <c r="Q42" i="240"/>
  <c r="P42" i="240"/>
  <c r="Q38" i="239"/>
  <c r="R22" i="239" s="1"/>
  <c r="P38" i="239"/>
  <c r="Q5" i="239"/>
  <c r="P5" i="239"/>
  <c r="P89" i="239"/>
  <c r="Q89" i="239"/>
  <c r="R73" i="239" s="1"/>
  <c r="P106" i="240"/>
  <c r="Q25" i="240"/>
  <c r="P25" i="240"/>
  <c r="Q72" i="239"/>
  <c r="R56" i="239" s="1"/>
  <c r="P72" i="239"/>
  <c r="Q38" i="240"/>
  <c r="R22" i="240" s="1"/>
  <c r="P38" i="240"/>
  <c r="N55" i="240"/>
  <c r="AF55" i="240"/>
  <c r="AG39" i="240" s="1"/>
  <c r="AE55" i="240"/>
  <c r="Q157" i="239"/>
  <c r="R141" i="239" s="1"/>
  <c r="P157" i="239"/>
  <c r="Q7" i="240"/>
  <c r="P7" i="240"/>
  <c r="Q5" i="240"/>
  <c r="P5" i="240"/>
  <c r="Q26" i="240"/>
  <c r="P26" i="240"/>
  <c r="N140" i="236"/>
  <c r="AB140" i="236"/>
  <c r="AC124" i="236" s="1"/>
  <c r="AA140" i="236"/>
  <c r="Q123" i="236"/>
  <c r="R107" i="236" s="1"/>
  <c r="Q93" i="237"/>
  <c r="P93" i="237"/>
  <c r="N21" i="236"/>
  <c r="AB21" i="236"/>
  <c r="AC5" i="236" s="1"/>
  <c r="AA21" i="236"/>
  <c r="N89" i="237"/>
  <c r="AF89" i="237"/>
  <c r="AG73" i="237" s="1"/>
  <c r="AE89" i="237"/>
  <c r="Q75" i="237"/>
  <c r="P75" i="237"/>
  <c r="Q26" i="237"/>
  <c r="P26" i="237"/>
  <c r="N72" i="237"/>
  <c r="AF72" i="237"/>
  <c r="AG56" i="237" s="1"/>
  <c r="AE72" i="237"/>
  <c r="Q56" i="237"/>
  <c r="P56" i="237"/>
  <c r="Q72" i="236"/>
  <c r="R56" i="236" s="1"/>
  <c r="P72" i="236"/>
  <c r="Q38" i="237"/>
  <c r="R22" i="237" s="1"/>
  <c r="P38" i="237"/>
  <c r="Q157" i="236"/>
  <c r="R141" i="236" s="1"/>
  <c r="P157" i="236"/>
  <c r="Q90" i="237"/>
  <c r="P90" i="237"/>
  <c r="Q25" i="237"/>
  <c r="P25" i="237"/>
  <c r="Q27" i="237"/>
  <c r="P27" i="237"/>
  <c r="N174" i="236"/>
  <c r="AB174" i="236"/>
  <c r="AC158" i="236" s="1"/>
  <c r="AA174" i="236"/>
  <c r="Q38" i="236"/>
  <c r="R22" i="236" s="1"/>
  <c r="P38" i="236"/>
  <c r="P191" i="236"/>
  <c r="Q191" i="236"/>
  <c r="R175" i="236" s="1"/>
  <c r="N89" i="236"/>
  <c r="AB89" i="236"/>
  <c r="AC73" i="236" s="1"/>
  <c r="AA89" i="236"/>
  <c r="Q5" i="237"/>
  <c r="P5" i="237"/>
  <c r="Q23" i="237"/>
  <c r="P23" i="237"/>
  <c r="Q106" i="236"/>
  <c r="R90" i="236" s="1"/>
  <c r="P106" i="236"/>
  <c r="N55" i="236"/>
  <c r="AB55" i="236"/>
  <c r="AC39" i="236" s="1"/>
  <c r="AA55" i="236"/>
  <c r="Q106" i="237"/>
  <c r="R90" i="237" s="1"/>
  <c r="P106" i="237"/>
  <c r="Q56" i="234"/>
  <c r="P56" i="234"/>
  <c r="N38" i="233"/>
  <c r="AB38" i="233"/>
  <c r="AC22" i="233" s="1"/>
  <c r="AA38" i="233"/>
  <c r="Q26" i="234"/>
  <c r="P26" i="234"/>
  <c r="N55" i="234"/>
  <c r="AF55" i="234"/>
  <c r="AG39" i="234" s="1"/>
  <c r="AE55" i="234"/>
  <c r="Q55" i="233"/>
  <c r="R39" i="233" s="1"/>
  <c r="P55" i="233"/>
  <c r="P5" i="234"/>
  <c r="Q5" i="234"/>
  <c r="N21" i="233"/>
  <c r="AB21" i="233"/>
  <c r="AC5" i="233" s="1"/>
  <c r="AA21" i="233"/>
  <c r="Q42" i="234"/>
  <c r="P42" i="234"/>
  <c r="Q178" i="233"/>
  <c r="P178" i="233"/>
  <c r="Q8" i="234"/>
  <c r="P8" i="234"/>
  <c r="P38" i="234"/>
  <c r="Q38" i="234"/>
  <c r="R22" i="234" s="1"/>
  <c r="Q92" i="234"/>
  <c r="P92" i="234"/>
  <c r="Q106" i="234"/>
  <c r="R90" i="234" s="1"/>
  <c r="P106" i="234"/>
  <c r="Q174" i="233"/>
  <c r="R158" i="233" s="1"/>
  <c r="P174" i="233"/>
  <c r="Q191" i="233"/>
  <c r="R175" i="233" s="1"/>
  <c r="P191" i="233"/>
  <c r="Q143" i="233"/>
  <c r="P143" i="233"/>
  <c r="Q158" i="233"/>
  <c r="P158" i="233"/>
  <c r="Q39" i="234"/>
  <c r="P39" i="234"/>
  <c r="Q7" i="234"/>
  <c r="P7" i="234"/>
  <c r="Q90" i="234"/>
  <c r="P90" i="234"/>
  <c r="Q107" i="233"/>
  <c r="P107" i="233"/>
  <c r="Q89" i="234"/>
  <c r="R73" i="234" s="1"/>
  <c r="P89" i="234"/>
  <c r="P175" i="233"/>
  <c r="Q175" i="233"/>
  <c r="AB123" i="233"/>
  <c r="AC107" i="233" s="1"/>
  <c r="N123" i="233"/>
  <c r="AA123" i="233"/>
  <c r="AB106" i="233"/>
  <c r="AC90" i="233" s="1"/>
  <c r="AA106" i="233"/>
  <c r="N106" i="233"/>
  <c r="Q157" i="233"/>
  <c r="R141" i="233" s="1"/>
  <c r="P157" i="233"/>
  <c r="Q75" i="234"/>
  <c r="P75" i="234"/>
  <c r="N72" i="233"/>
  <c r="AB72" i="233"/>
  <c r="AC56" i="233" s="1"/>
  <c r="AA72" i="233"/>
  <c r="Q21" i="234"/>
  <c r="R5" i="234" s="1"/>
  <c r="P21" i="234"/>
  <c r="N140" i="233"/>
  <c r="AB140" i="233"/>
  <c r="AC124" i="233" s="1"/>
  <c r="AA140" i="233"/>
  <c r="N72" i="234"/>
  <c r="AF72" i="234"/>
  <c r="AG56" i="234" s="1"/>
  <c r="AE72" i="234"/>
  <c r="Q89" i="233"/>
  <c r="R73" i="233" s="1"/>
  <c r="P89" i="233"/>
  <c r="N174" i="230"/>
  <c r="AB174" i="230"/>
  <c r="AC158" i="230" s="1"/>
  <c r="AA174" i="230"/>
  <c r="Q56" i="230"/>
  <c r="P56" i="230"/>
  <c r="P5" i="231"/>
  <c r="Q5" i="231"/>
  <c r="N72" i="231"/>
  <c r="AF72" i="231"/>
  <c r="AG56" i="231" s="1"/>
  <c r="AE72" i="231"/>
  <c r="N106" i="230"/>
  <c r="AB106" i="230"/>
  <c r="AC90" i="230" s="1"/>
  <c r="AA106" i="230"/>
  <c r="P72" i="230"/>
  <c r="Q72" i="230"/>
  <c r="R56" i="230" s="1"/>
  <c r="Q191" i="230"/>
  <c r="R175" i="230" s="1"/>
  <c r="P191" i="230"/>
  <c r="Q124" i="230"/>
  <c r="P124" i="230"/>
  <c r="Q56" i="231"/>
  <c r="P56" i="231"/>
  <c r="N55" i="231"/>
  <c r="AF55" i="231"/>
  <c r="AG39" i="231" s="1"/>
  <c r="AE55" i="231"/>
  <c r="Q89" i="230"/>
  <c r="R73" i="230" s="1"/>
  <c r="P5" i="230"/>
  <c r="Q5" i="230"/>
  <c r="N123" i="230"/>
  <c r="AB123" i="230"/>
  <c r="AC107" i="230" s="1"/>
  <c r="AA123" i="230"/>
  <c r="Q25" i="231"/>
  <c r="P25" i="231"/>
  <c r="Q92" i="231"/>
  <c r="P92" i="231"/>
  <c r="Q39" i="231"/>
  <c r="P39" i="231"/>
  <c r="Q21" i="231"/>
  <c r="R5" i="231" s="1"/>
  <c r="P21" i="231"/>
  <c r="N89" i="231"/>
  <c r="AF89" i="231"/>
  <c r="AG73" i="231" s="1"/>
  <c r="AE89" i="231"/>
  <c r="Q140" i="230"/>
  <c r="R124" i="230" s="1"/>
  <c r="P140" i="230"/>
  <c r="Q43" i="231"/>
  <c r="P43" i="231"/>
  <c r="Q8" i="231"/>
  <c r="P8" i="231"/>
  <c r="Q55" i="230"/>
  <c r="R39" i="230" s="1"/>
  <c r="P55" i="230"/>
  <c r="Q177" i="230"/>
  <c r="P177" i="230"/>
  <c r="Q159" i="230"/>
  <c r="P159" i="230"/>
  <c r="Q21" i="230"/>
  <c r="R5" i="230" s="1"/>
  <c r="P21" i="230"/>
  <c r="Q75" i="231"/>
  <c r="P75" i="231"/>
  <c r="Q126" i="230"/>
  <c r="P126" i="230"/>
  <c r="Q7" i="231"/>
  <c r="P7" i="231"/>
  <c r="Q108" i="230"/>
  <c r="P108" i="230"/>
  <c r="Q90" i="230"/>
  <c r="P90" i="230"/>
  <c r="Q106" i="231"/>
  <c r="R90" i="231" s="1"/>
  <c r="P106" i="231"/>
  <c r="Q38" i="231"/>
  <c r="R22" i="231" s="1"/>
  <c r="P38" i="231"/>
  <c r="Q143" i="227"/>
  <c r="P143" i="227"/>
  <c r="Q89" i="227"/>
  <c r="R73" i="227" s="1"/>
  <c r="P89" i="227"/>
  <c r="Q123" i="228"/>
  <c r="R107" i="228" s="1"/>
  <c r="P123" i="228"/>
  <c r="P140" i="227"/>
  <c r="Q140" i="227"/>
  <c r="R124" i="227" s="1"/>
  <c r="N89" i="228"/>
  <c r="AF89" i="228"/>
  <c r="AG73" i="228" s="1"/>
  <c r="AE89" i="228"/>
  <c r="Q55" i="227"/>
  <c r="R39" i="227" s="1"/>
  <c r="P55" i="227"/>
  <c r="Q73" i="228"/>
  <c r="P73" i="228"/>
  <c r="Q191" i="227"/>
  <c r="R175" i="227" s="1"/>
  <c r="P191" i="227"/>
  <c r="P21" i="227"/>
  <c r="Q21" i="227"/>
  <c r="R5" i="227" s="1"/>
  <c r="N174" i="227"/>
  <c r="AB174" i="227"/>
  <c r="AC158" i="227" s="1"/>
  <c r="AA174" i="227"/>
  <c r="N72" i="228"/>
  <c r="AF72" i="228"/>
  <c r="AG56" i="228" s="1"/>
  <c r="AE72" i="228"/>
  <c r="Q107" i="228"/>
  <c r="P107" i="228"/>
  <c r="Q42" i="228"/>
  <c r="P42" i="228"/>
  <c r="Q55" i="228"/>
  <c r="R39" i="228" s="1"/>
  <c r="P55" i="228"/>
  <c r="Q72" i="227"/>
  <c r="R56" i="227" s="1"/>
  <c r="P72" i="227"/>
  <c r="Q41" i="228"/>
  <c r="P41" i="228"/>
  <c r="Q56" i="228"/>
  <c r="P56" i="228"/>
  <c r="Q22" i="228"/>
  <c r="P22" i="228"/>
  <c r="Q23" i="228"/>
  <c r="P23" i="228"/>
  <c r="Q124" i="227"/>
  <c r="P124" i="227"/>
  <c r="N38" i="228"/>
  <c r="AF38" i="228"/>
  <c r="AG22" i="228" s="1"/>
  <c r="AE38" i="228"/>
  <c r="Q92" i="228"/>
  <c r="P92" i="228"/>
  <c r="N123" i="227"/>
  <c r="AB123" i="227"/>
  <c r="AC107" i="227" s="1"/>
  <c r="AA123" i="227"/>
  <c r="Q5" i="228"/>
  <c r="P5" i="228"/>
  <c r="Q177" i="227"/>
  <c r="P177" i="227"/>
  <c r="Q5" i="227"/>
  <c r="P5" i="227"/>
  <c r="Q157" i="227"/>
  <c r="R141" i="227" s="1"/>
  <c r="P157" i="227"/>
  <c r="Q159" i="227"/>
  <c r="P159" i="227"/>
  <c r="Q176" i="227"/>
  <c r="P176" i="227"/>
  <c r="Q106" i="227"/>
  <c r="R90" i="227" s="1"/>
  <c r="P106" i="227"/>
  <c r="Q126" i="227"/>
  <c r="P126" i="227"/>
  <c r="Q21" i="228"/>
  <c r="R5" i="228" s="1"/>
  <c r="P21" i="228"/>
  <c r="N38" i="227"/>
  <c r="AB38" i="227"/>
  <c r="AC22" i="227" s="1"/>
  <c r="AA38" i="227"/>
  <c r="Q108" i="227"/>
  <c r="P108" i="227"/>
  <c r="Q177" i="224"/>
  <c r="P177" i="224"/>
  <c r="Q61" i="225"/>
  <c r="P61" i="225"/>
  <c r="Q22" i="225"/>
  <c r="P22" i="225"/>
  <c r="Q55" i="225"/>
  <c r="R39" i="225" s="1"/>
  <c r="P55" i="225"/>
  <c r="Q159" i="224"/>
  <c r="P159" i="224"/>
  <c r="Q57" i="225"/>
  <c r="P57" i="225"/>
  <c r="Q23" i="225"/>
  <c r="P23" i="225"/>
  <c r="Q21" i="224"/>
  <c r="R5" i="224" s="1"/>
  <c r="P21" i="224"/>
  <c r="P123" i="224"/>
  <c r="Q123" i="224"/>
  <c r="R107" i="224" s="1"/>
  <c r="Q158" i="224"/>
  <c r="P158" i="224"/>
  <c r="Q178" i="224"/>
  <c r="P178" i="224"/>
  <c r="Q123" i="225"/>
  <c r="R107" i="225" s="1"/>
  <c r="P123" i="225"/>
  <c r="Q6" i="225"/>
  <c r="P6" i="225"/>
  <c r="Q191" i="224"/>
  <c r="R175" i="224" s="1"/>
  <c r="P191" i="224"/>
  <c r="Q107" i="225"/>
  <c r="P107" i="225"/>
  <c r="N106" i="224"/>
  <c r="AB106" i="224"/>
  <c r="AC90" i="224" s="1"/>
  <c r="AA106" i="224"/>
  <c r="Q160" i="224"/>
  <c r="P160" i="224"/>
  <c r="Q92" i="225"/>
  <c r="P92" i="225"/>
  <c r="Q56" i="224"/>
  <c r="P56" i="224"/>
  <c r="Q127" i="224"/>
  <c r="P127" i="224"/>
  <c r="P174" i="224"/>
  <c r="Q174" i="224"/>
  <c r="R158" i="224" s="1"/>
  <c r="Q21" i="225"/>
  <c r="R5" i="225" s="1"/>
  <c r="P21" i="225"/>
  <c r="Q157" i="224"/>
  <c r="R141" i="224" s="1"/>
  <c r="P157" i="224"/>
  <c r="N89" i="225"/>
  <c r="D2" i="225" s="1"/>
  <c r="AF89" i="225"/>
  <c r="AG73" i="225" s="1"/>
  <c r="AE89" i="225"/>
  <c r="Q73" i="225"/>
  <c r="P73" i="225"/>
  <c r="Q109" i="224"/>
  <c r="P109" i="224"/>
  <c r="P140" i="224"/>
  <c r="Q41" i="225"/>
  <c r="P41" i="225"/>
  <c r="P72" i="224"/>
  <c r="Q72" i="224"/>
  <c r="R56" i="224" s="1"/>
  <c r="N38" i="225"/>
  <c r="AF38" i="225"/>
  <c r="AG22" i="225" s="1"/>
  <c r="AE38" i="225"/>
  <c r="Q109" i="225"/>
  <c r="P109" i="225"/>
  <c r="Q42" i="225"/>
  <c r="P42" i="225"/>
  <c r="Q72" i="225"/>
  <c r="R56" i="225" s="1"/>
  <c r="P72" i="225"/>
  <c r="Q89" i="224"/>
  <c r="R73" i="224" s="1"/>
  <c r="P89" i="224"/>
  <c r="N106" i="225"/>
  <c r="AF106" i="225"/>
  <c r="AG90" i="225" s="1"/>
  <c r="AE106" i="225"/>
  <c r="Q38" i="224"/>
  <c r="R22" i="224" s="1"/>
  <c r="P38" i="224"/>
  <c r="Q55" i="224"/>
  <c r="R39" i="224" s="1"/>
  <c r="P55" i="224"/>
  <c r="Q74" i="216"/>
  <c r="AF38" i="219"/>
  <c r="AG22" i="219" s="1"/>
  <c r="Q141" i="212"/>
  <c r="P141" i="212"/>
  <c r="Q63" i="207"/>
  <c r="P63" i="207"/>
  <c r="Q22" i="213"/>
  <c r="P22" i="213"/>
  <c r="P141" i="218"/>
  <c r="Q141" i="218"/>
  <c r="N157" i="212"/>
  <c r="AB157" i="212"/>
  <c r="AC141" i="212" s="1"/>
  <c r="Q91" i="216"/>
  <c r="P91" i="216"/>
  <c r="P90" i="198"/>
  <c r="Q90" i="198"/>
  <c r="P41" i="209"/>
  <c r="Q41" i="209"/>
  <c r="AB123" i="206"/>
  <c r="AC107" i="206" s="1"/>
  <c r="AA123" i="206"/>
  <c r="P43" i="213"/>
  <c r="F2" i="212"/>
  <c r="P108" i="222"/>
  <c r="Q109" i="206"/>
  <c r="Q124" i="206"/>
  <c r="P124" i="206"/>
  <c r="N140" i="215"/>
  <c r="Q140" i="215" s="1"/>
  <c r="R124" i="215" s="1"/>
  <c r="Q159" i="218"/>
  <c r="P158" i="221"/>
  <c r="P72" i="222"/>
  <c r="Q8" i="203"/>
  <c r="Q22" i="209"/>
  <c r="P22" i="209"/>
  <c r="P176" i="206"/>
  <c r="Q176" i="206"/>
  <c r="P93" i="206"/>
  <c r="Q93" i="206"/>
  <c r="Q73" i="206"/>
  <c r="P73" i="206"/>
  <c r="AA55" i="206"/>
  <c r="AB55" i="206"/>
  <c r="AC39" i="206" s="1"/>
  <c r="P106" i="197"/>
  <c r="AA191" i="206"/>
  <c r="P126" i="212"/>
  <c r="AB106" i="197"/>
  <c r="AC90" i="197" s="1"/>
  <c r="P56" i="206"/>
  <c r="N55" i="206"/>
  <c r="Q55" i="206" s="1"/>
  <c r="R39" i="206" s="1"/>
  <c r="P5" i="222"/>
  <c r="Q5" i="222"/>
  <c r="Q108" i="215"/>
  <c r="P108" i="215"/>
  <c r="P41" i="210"/>
  <c r="Q41" i="210"/>
  <c r="I3" i="214"/>
  <c r="N123" i="222"/>
  <c r="Q123" i="222" s="1"/>
  <c r="R107" i="222" s="1"/>
  <c r="P124" i="212"/>
  <c r="Q124" i="212"/>
  <c r="P157" i="200"/>
  <c r="Q61" i="201"/>
  <c r="N55" i="216"/>
  <c r="AE55" i="216"/>
  <c r="P109" i="200"/>
  <c r="Q191" i="200"/>
  <c r="R175" i="200" s="1"/>
  <c r="P110" i="212"/>
  <c r="Q110" i="212"/>
  <c r="P7" i="206"/>
  <c r="Q7" i="206"/>
  <c r="P57" i="204"/>
  <c r="P43" i="198"/>
  <c r="Q75" i="218"/>
  <c r="AA191" i="197"/>
  <c r="P160" i="200"/>
  <c r="Q157" i="197"/>
  <c r="R141" i="197" s="1"/>
  <c r="P123" i="206"/>
  <c r="Q8" i="218"/>
  <c r="AB157" i="209"/>
  <c r="AC141" i="209" s="1"/>
  <c r="AA157" i="209"/>
  <c r="Q59" i="210"/>
  <c r="P59" i="210"/>
  <c r="AA123" i="197"/>
  <c r="P24" i="222"/>
  <c r="Q24" i="222"/>
  <c r="P125" i="206"/>
  <c r="Q125" i="206"/>
  <c r="AA157" i="197"/>
  <c r="AB123" i="197"/>
  <c r="AC107" i="197" s="1"/>
  <c r="AA157" i="200"/>
  <c r="P160" i="203"/>
  <c r="P158" i="206"/>
  <c r="AE89" i="213"/>
  <c r="P158" i="203"/>
  <c r="Q158" i="203"/>
  <c r="P143" i="206"/>
  <c r="Q143" i="206"/>
  <c r="Q75" i="215"/>
  <c r="P75" i="215"/>
  <c r="P60" i="207"/>
  <c r="Q60" i="207"/>
  <c r="P8" i="209"/>
  <c r="Q8" i="209"/>
  <c r="Q6" i="219"/>
  <c r="P6" i="219"/>
  <c r="P107" i="203"/>
  <c r="Q107" i="203"/>
  <c r="Q73" i="215"/>
  <c r="P73" i="215"/>
  <c r="Q90" i="207"/>
  <c r="P90" i="207"/>
  <c r="Q8" i="200"/>
  <c r="AE89" i="204"/>
  <c r="P93" i="204"/>
  <c r="P41" i="207"/>
  <c r="P39" i="212"/>
  <c r="AF55" i="216"/>
  <c r="AG39" i="216" s="1"/>
  <c r="AA174" i="221"/>
  <c r="AE106" i="222"/>
  <c r="P180" i="206"/>
  <c r="Q58" i="209"/>
  <c r="P58" i="209"/>
  <c r="Q25" i="216"/>
  <c r="P25" i="216"/>
  <c r="Q39" i="215"/>
  <c r="P39" i="215"/>
  <c r="P108" i="209"/>
  <c r="Q108" i="209"/>
  <c r="Q108" i="221"/>
  <c r="P108" i="221"/>
  <c r="Q6" i="221"/>
  <c r="P6" i="221"/>
  <c r="P6" i="215"/>
  <c r="P60" i="198"/>
  <c r="AA106" i="197"/>
  <c r="F2" i="197"/>
  <c r="AA174" i="200"/>
  <c r="AA72" i="200"/>
  <c r="P191" i="197"/>
  <c r="P64" i="201"/>
  <c r="AB174" i="200"/>
  <c r="AC158" i="200" s="1"/>
  <c r="Q74" i="203"/>
  <c r="P61" i="207"/>
  <c r="P91" i="213"/>
  <c r="AF106" i="222"/>
  <c r="AG90" i="222" s="1"/>
  <c r="P73" i="212"/>
  <c r="Q73" i="212"/>
  <c r="P73" i="204"/>
  <c r="Q73" i="204"/>
  <c r="I3" i="199"/>
  <c r="F2" i="203"/>
  <c r="Q44" i="216"/>
  <c r="P44" i="216"/>
  <c r="Q141" i="209"/>
  <c r="P141" i="209"/>
  <c r="I3" i="220"/>
  <c r="P8" i="221"/>
  <c r="Q8" i="221"/>
  <c r="N72" i="197"/>
  <c r="P72" i="197" s="1"/>
  <c r="P75" i="197"/>
  <c r="Q58" i="221"/>
  <c r="P58" i="221"/>
  <c r="P40" i="206"/>
  <c r="Q40" i="206"/>
  <c r="P7" i="198"/>
  <c r="P107" i="200"/>
  <c r="P92" i="200"/>
  <c r="Q40" i="203"/>
  <c r="P6" i="207"/>
  <c r="P110" i="206"/>
  <c r="P93" i="212"/>
  <c r="AE72" i="222"/>
  <c r="AA89" i="206"/>
  <c r="AB89" i="206"/>
  <c r="AC73" i="206" s="1"/>
  <c r="Q39" i="206"/>
  <c r="P39" i="206"/>
  <c r="P75" i="209"/>
  <c r="Q75" i="209"/>
  <c r="Q177" i="221"/>
  <c r="P177" i="221"/>
  <c r="Q6" i="222"/>
  <c r="P6" i="222"/>
  <c r="Q127" i="221"/>
  <c r="P127" i="221"/>
  <c r="Q72" i="221"/>
  <c r="R56" i="221" s="1"/>
  <c r="P72" i="221"/>
  <c r="Q159" i="221"/>
  <c r="P159" i="221"/>
  <c r="Q109" i="221"/>
  <c r="P109" i="221"/>
  <c r="Q55" i="222"/>
  <c r="R39" i="222" s="1"/>
  <c r="P55" i="222"/>
  <c r="Q91" i="221"/>
  <c r="P91" i="221"/>
  <c r="Q179" i="221"/>
  <c r="P179" i="221"/>
  <c r="Q55" i="221"/>
  <c r="R39" i="221" s="1"/>
  <c r="P55" i="221"/>
  <c r="Q21" i="221"/>
  <c r="R5" i="221" s="1"/>
  <c r="P21" i="221"/>
  <c r="Q107" i="221"/>
  <c r="P107" i="221"/>
  <c r="Q126" i="221"/>
  <c r="P126" i="221"/>
  <c r="AA89" i="221"/>
  <c r="N89" i="221"/>
  <c r="AB89" i="221"/>
  <c r="AC73" i="221" s="1"/>
  <c r="Q57" i="221"/>
  <c r="P57" i="221"/>
  <c r="AB140" i="221"/>
  <c r="AC124" i="221" s="1"/>
  <c r="AA140" i="221"/>
  <c r="N140" i="221"/>
  <c r="N106" i="221"/>
  <c r="AB106" i="221"/>
  <c r="AC90" i="221" s="1"/>
  <c r="AA106" i="221"/>
  <c r="Q9" i="221"/>
  <c r="P9" i="221"/>
  <c r="Q110" i="222"/>
  <c r="P110" i="222"/>
  <c r="Q161" i="221"/>
  <c r="P161" i="221"/>
  <c r="Q21" i="222"/>
  <c r="R5" i="222" s="1"/>
  <c r="P21" i="222"/>
  <c r="Q42" i="222"/>
  <c r="P42" i="222"/>
  <c r="Q142" i="221"/>
  <c r="P142" i="221"/>
  <c r="Q106" i="222"/>
  <c r="R90" i="222" s="1"/>
  <c r="P106" i="222"/>
  <c r="Q92" i="222"/>
  <c r="P92" i="222"/>
  <c r="Q110" i="221"/>
  <c r="P110" i="221"/>
  <c r="Q123" i="221"/>
  <c r="R107" i="221" s="1"/>
  <c r="P123" i="221"/>
  <c r="N89" i="222"/>
  <c r="AF89" i="222"/>
  <c r="AG73" i="222" s="1"/>
  <c r="AE89" i="222"/>
  <c r="Q22" i="222"/>
  <c r="P22" i="222"/>
  <c r="Q157" i="221"/>
  <c r="R141" i="221" s="1"/>
  <c r="P157" i="221"/>
  <c r="Q73" i="222"/>
  <c r="P73" i="222"/>
  <c r="Q109" i="222"/>
  <c r="P109" i="222"/>
  <c r="Q178" i="221"/>
  <c r="P178" i="221"/>
  <c r="Q58" i="222"/>
  <c r="P58" i="222"/>
  <c r="Q92" i="221"/>
  <c r="P92" i="221"/>
  <c r="Q41" i="222"/>
  <c r="P41" i="222"/>
  <c r="Q61" i="222"/>
  <c r="P61" i="222"/>
  <c r="Q174" i="221"/>
  <c r="R158" i="221" s="1"/>
  <c r="P174" i="221"/>
  <c r="Q191" i="221"/>
  <c r="R175" i="221" s="1"/>
  <c r="P191" i="221"/>
  <c r="N38" i="222"/>
  <c r="AF38" i="222"/>
  <c r="AG22" i="222" s="1"/>
  <c r="AE38" i="222"/>
  <c r="Q57" i="222"/>
  <c r="P57" i="222"/>
  <c r="Q160" i="221"/>
  <c r="P160" i="221"/>
  <c r="Q5" i="221"/>
  <c r="P5" i="221"/>
  <c r="Q7" i="222"/>
  <c r="P7" i="222"/>
  <c r="N89" i="219"/>
  <c r="AF89" i="219"/>
  <c r="AG73" i="219" s="1"/>
  <c r="AE89" i="219"/>
  <c r="AA21" i="218"/>
  <c r="N21" i="218"/>
  <c r="AB21" i="218"/>
  <c r="AC5" i="218" s="1"/>
  <c r="Q38" i="218"/>
  <c r="R22" i="218" s="1"/>
  <c r="P38" i="218"/>
  <c r="Q73" i="219"/>
  <c r="P73" i="219"/>
  <c r="Q5" i="218"/>
  <c r="P5" i="218"/>
  <c r="Q110" i="218"/>
  <c r="P110" i="218"/>
  <c r="Q24" i="219"/>
  <c r="P24" i="219"/>
  <c r="Q42" i="219"/>
  <c r="P42" i="219"/>
  <c r="AE21" i="219"/>
  <c r="N21" i="219"/>
  <c r="AF21" i="219"/>
  <c r="AG5" i="219" s="1"/>
  <c r="N106" i="219"/>
  <c r="AF106" i="219"/>
  <c r="AG90" i="219" s="1"/>
  <c r="AE106" i="219"/>
  <c r="Q92" i="218"/>
  <c r="P92" i="218"/>
  <c r="Q107" i="219"/>
  <c r="P107" i="219"/>
  <c r="Q22" i="219"/>
  <c r="P22" i="219"/>
  <c r="Q178" i="218"/>
  <c r="P178" i="218"/>
  <c r="N55" i="219"/>
  <c r="AF55" i="219"/>
  <c r="AG39" i="219" s="1"/>
  <c r="AE55" i="219"/>
  <c r="Q40" i="219"/>
  <c r="P40" i="219"/>
  <c r="Q123" i="219"/>
  <c r="R107" i="219" s="1"/>
  <c r="P123" i="219"/>
  <c r="Q58" i="218"/>
  <c r="P58" i="218"/>
  <c r="Q174" i="218"/>
  <c r="R158" i="218" s="1"/>
  <c r="P174" i="218"/>
  <c r="P191" i="218"/>
  <c r="Q191" i="218"/>
  <c r="R175" i="218" s="1"/>
  <c r="Q109" i="218"/>
  <c r="P109" i="218"/>
  <c r="Q123" i="218"/>
  <c r="R107" i="218" s="1"/>
  <c r="P123" i="218"/>
  <c r="Q91" i="218"/>
  <c r="P91" i="218"/>
  <c r="AA140" i="218"/>
  <c r="N140" i="218"/>
  <c r="AB140" i="218"/>
  <c r="AC124" i="218" s="1"/>
  <c r="Q161" i="218"/>
  <c r="P161" i="218"/>
  <c r="Q57" i="218"/>
  <c r="P57" i="218"/>
  <c r="N72" i="219"/>
  <c r="AF72" i="219"/>
  <c r="AG56" i="219" s="1"/>
  <c r="AE72" i="219"/>
  <c r="Q72" i="218"/>
  <c r="R56" i="218" s="1"/>
  <c r="P72" i="218"/>
  <c r="Q106" i="218"/>
  <c r="R90" i="218" s="1"/>
  <c r="P106" i="218"/>
  <c r="Q38" i="219"/>
  <c r="R22" i="219" s="1"/>
  <c r="P38" i="219"/>
  <c r="Q92" i="219"/>
  <c r="P92" i="219"/>
  <c r="Q22" i="218"/>
  <c r="P22" i="218"/>
  <c r="Q142" i="218"/>
  <c r="P142" i="218"/>
  <c r="Q93" i="218"/>
  <c r="P93" i="218"/>
  <c r="N38" i="216"/>
  <c r="AF38" i="216"/>
  <c r="AG22" i="216" s="1"/>
  <c r="AE38" i="216"/>
  <c r="Q75" i="216"/>
  <c r="P75" i="216"/>
  <c r="Q90" i="216"/>
  <c r="P90" i="216"/>
  <c r="N72" i="216"/>
  <c r="AF72" i="216"/>
  <c r="AG56" i="216" s="1"/>
  <c r="AE72" i="216"/>
  <c r="N191" i="215"/>
  <c r="AB191" i="215"/>
  <c r="AC175" i="215" s="1"/>
  <c r="AA191" i="215"/>
  <c r="Q56" i="216"/>
  <c r="P56" i="216"/>
  <c r="Q72" i="215"/>
  <c r="R56" i="215" s="1"/>
  <c r="P72" i="215"/>
  <c r="Q27" i="216"/>
  <c r="P27" i="216"/>
  <c r="Q10" i="216"/>
  <c r="P10" i="216"/>
  <c r="N106" i="215"/>
  <c r="AB106" i="215"/>
  <c r="AC90" i="215" s="1"/>
  <c r="AA106" i="215"/>
  <c r="Q23" i="216"/>
  <c r="P23" i="216"/>
  <c r="Q6" i="216"/>
  <c r="P6" i="216"/>
  <c r="P157" i="215"/>
  <c r="Q157" i="215"/>
  <c r="R141" i="215" s="1"/>
  <c r="Q174" i="215"/>
  <c r="R158" i="215" s="1"/>
  <c r="P174" i="215"/>
  <c r="Q106" i="216"/>
  <c r="R90" i="216" s="1"/>
  <c r="P106" i="216"/>
  <c r="Q5" i="216"/>
  <c r="P5" i="216"/>
  <c r="Q7" i="216"/>
  <c r="P7" i="216"/>
  <c r="AB89" i="215"/>
  <c r="AC73" i="215" s="1"/>
  <c r="N89" i="215"/>
  <c r="AA89" i="215"/>
  <c r="Q141" i="215"/>
  <c r="P141" i="215"/>
  <c r="N55" i="215"/>
  <c r="AB55" i="215"/>
  <c r="AC39" i="215" s="1"/>
  <c r="AA55" i="215"/>
  <c r="Q22" i="215"/>
  <c r="P22" i="215"/>
  <c r="N89" i="216"/>
  <c r="AF89" i="216"/>
  <c r="AG73" i="216" s="1"/>
  <c r="AE89" i="216"/>
  <c r="Q24" i="216"/>
  <c r="P24" i="216"/>
  <c r="AB21" i="215"/>
  <c r="AC5" i="215" s="1"/>
  <c r="AA21" i="215"/>
  <c r="N21" i="215"/>
  <c r="Q38" i="215"/>
  <c r="R22" i="215" s="1"/>
  <c r="N21" i="216"/>
  <c r="AF21" i="216"/>
  <c r="AG5" i="216" s="1"/>
  <c r="AE21" i="216"/>
  <c r="Q5" i="215"/>
  <c r="P5" i="215"/>
  <c r="Q123" i="215"/>
  <c r="R107" i="215" s="1"/>
  <c r="P123" i="215"/>
  <c r="N72" i="213"/>
  <c r="AF72" i="213"/>
  <c r="AG56" i="213" s="1"/>
  <c r="AE72" i="213"/>
  <c r="Q75" i="213"/>
  <c r="P75" i="213"/>
  <c r="Q56" i="213"/>
  <c r="P56" i="213"/>
  <c r="Q92" i="213"/>
  <c r="P92" i="213"/>
  <c r="Q25" i="213"/>
  <c r="P25" i="213"/>
  <c r="P72" i="212"/>
  <c r="Q72" i="212"/>
  <c r="R56" i="212" s="1"/>
  <c r="Q89" i="213"/>
  <c r="R73" i="213" s="1"/>
  <c r="P89" i="213"/>
  <c r="Q45" i="213"/>
  <c r="P45" i="213"/>
  <c r="Q24" i="213"/>
  <c r="P24" i="213"/>
  <c r="AE55" i="213"/>
  <c r="N55" i="213"/>
  <c r="AF55" i="213"/>
  <c r="AG39" i="213" s="1"/>
  <c r="Q38" i="213"/>
  <c r="R22" i="213" s="1"/>
  <c r="P38" i="213"/>
  <c r="Q41" i="213"/>
  <c r="P41" i="213"/>
  <c r="N21" i="213"/>
  <c r="AF21" i="213"/>
  <c r="AG5" i="213" s="1"/>
  <c r="AE21" i="213"/>
  <c r="Q46" i="213"/>
  <c r="P46" i="213"/>
  <c r="Q42" i="213"/>
  <c r="P42" i="213"/>
  <c r="Q8" i="213"/>
  <c r="P8" i="213"/>
  <c r="Q21" i="212"/>
  <c r="R5" i="212" s="1"/>
  <c r="P21" i="212"/>
  <c r="AB106" i="212"/>
  <c r="AC90" i="212" s="1"/>
  <c r="N106" i="212"/>
  <c r="AA106" i="212"/>
  <c r="Q90" i="213"/>
  <c r="P90" i="213"/>
  <c r="Q90" i="212"/>
  <c r="P90" i="212"/>
  <c r="Q55" i="212"/>
  <c r="R39" i="212" s="1"/>
  <c r="P55" i="212"/>
  <c r="Q89" i="212"/>
  <c r="R73" i="212" s="1"/>
  <c r="P89" i="212"/>
  <c r="N123" i="212"/>
  <c r="AB123" i="212"/>
  <c r="AC107" i="212" s="1"/>
  <c r="AA123" i="212"/>
  <c r="Q177" i="212"/>
  <c r="P177" i="212"/>
  <c r="Q56" i="212"/>
  <c r="P56" i="212"/>
  <c r="P5" i="212"/>
  <c r="Q5" i="212"/>
  <c r="Q140" i="212"/>
  <c r="R124" i="212" s="1"/>
  <c r="P140" i="212"/>
  <c r="Q175" i="212"/>
  <c r="P175" i="212"/>
  <c r="Q191" i="212"/>
  <c r="R175" i="212" s="1"/>
  <c r="P191" i="212"/>
  <c r="Q106" i="213"/>
  <c r="R90" i="213" s="1"/>
  <c r="P106" i="213"/>
  <c r="N174" i="212"/>
  <c r="AB174" i="212"/>
  <c r="AC158" i="212" s="1"/>
  <c r="AA174" i="212"/>
  <c r="Q7" i="212"/>
  <c r="P7" i="212"/>
  <c r="Q5" i="209"/>
  <c r="P5" i="209"/>
  <c r="Q92" i="210"/>
  <c r="P92" i="210"/>
  <c r="Q73" i="209"/>
  <c r="P73" i="209"/>
  <c r="Q56" i="210"/>
  <c r="P56" i="210"/>
  <c r="N89" i="210"/>
  <c r="AF89" i="210"/>
  <c r="AG73" i="210" s="1"/>
  <c r="AE89" i="210"/>
  <c r="Q24" i="210"/>
  <c r="P24" i="210"/>
  <c r="Q108" i="210"/>
  <c r="P108" i="210"/>
  <c r="AA72" i="209"/>
  <c r="N72" i="209"/>
  <c r="AB72" i="209"/>
  <c r="AC56" i="209" s="1"/>
  <c r="Q25" i="210"/>
  <c r="P25" i="210"/>
  <c r="N106" i="210"/>
  <c r="AF106" i="210"/>
  <c r="AG90" i="210" s="1"/>
  <c r="AE106" i="210"/>
  <c r="Q21" i="209"/>
  <c r="R5" i="209" s="1"/>
  <c r="P21" i="209"/>
  <c r="P73" i="210"/>
  <c r="Q73" i="210"/>
  <c r="N21" i="210"/>
  <c r="AF21" i="210"/>
  <c r="AG5" i="210" s="1"/>
  <c r="AE21" i="210"/>
  <c r="Q123" i="210"/>
  <c r="R107" i="210" s="1"/>
  <c r="P123" i="210"/>
  <c r="Q64" i="210"/>
  <c r="P64" i="210"/>
  <c r="Q39" i="209"/>
  <c r="P39" i="209"/>
  <c r="Q60" i="210"/>
  <c r="P60" i="210"/>
  <c r="Q5" i="210"/>
  <c r="P5" i="210"/>
  <c r="P55" i="209"/>
  <c r="Q55" i="209"/>
  <c r="R39" i="209" s="1"/>
  <c r="P142" i="209"/>
  <c r="Q142" i="209"/>
  <c r="Q39" i="210"/>
  <c r="P39" i="210"/>
  <c r="AA106" i="209"/>
  <c r="AB106" i="209"/>
  <c r="AC90" i="209" s="1"/>
  <c r="N106" i="209"/>
  <c r="Q110" i="209"/>
  <c r="P110" i="209"/>
  <c r="AA191" i="209"/>
  <c r="N191" i="209"/>
  <c r="AB191" i="209"/>
  <c r="AC175" i="209" s="1"/>
  <c r="AE38" i="210"/>
  <c r="N38" i="210"/>
  <c r="AF38" i="210"/>
  <c r="AG22" i="210" s="1"/>
  <c r="P89" i="209"/>
  <c r="Q89" i="209"/>
  <c r="R73" i="209" s="1"/>
  <c r="Q175" i="209"/>
  <c r="P175" i="209"/>
  <c r="Q157" i="209"/>
  <c r="R141" i="209" s="1"/>
  <c r="P157" i="209"/>
  <c r="P92" i="209"/>
  <c r="Q92" i="209"/>
  <c r="AA174" i="209"/>
  <c r="N174" i="209"/>
  <c r="AB174" i="209"/>
  <c r="AC158" i="209" s="1"/>
  <c r="Q124" i="209"/>
  <c r="P124" i="209"/>
  <c r="N72" i="210"/>
  <c r="AF72" i="210"/>
  <c r="AG56" i="210" s="1"/>
  <c r="AE72" i="210"/>
  <c r="Q55" i="210"/>
  <c r="R39" i="210" s="1"/>
  <c r="P55" i="210"/>
  <c r="N140" i="209"/>
  <c r="AB140" i="209"/>
  <c r="AC124" i="209" s="1"/>
  <c r="AA140" i="209"/>
  <c r="Q38" i="209"/>
  <c r="R22" i="209" s="1"/>
  <c r="P38" i="209"/>
  <c r="AA123" i="209"/>
  <c r="N123" i="209"/>
  <c r="AB123" i="209"/>
  <c r="AC107" i="209" s="1"/>
  <c r="N89" i="207"/>
  <c r="AF89" i="207"/>
  <c r="AG73" i="207" s="1"/>
  <c r="AE89" i="207"/>
  <c r="Q5" i="207"/>
  <c r="P5" i="207"/>
  <c r="AB21" i="206"/>
  <c r="AC5" i="206" s="1"/>
  <c r="AA21" i="206"/>
  <c r="N21" i="206"/>
  <c r="Q109" i="207"/>
  <c r="P109" i="207"/>
  <c r="Q40" i="207"/>
  <c r="P40" i="207"/>
  <c r="Q107" i="207"/>
  <c r="P107" i="207"/>
  <c r="N106" i="207"/>
  <c r="AE106" i="207"/>
  <c r="AF106" i="207"/>
  <c r="AG90" i="207" s="1"/>
  <c r="N72" i="207"/>
  <c r="AF72" i="207"/>
  <c r="AG56" i="207" s="1"/>
  <c r="AE72" i="207"/>
  <c r="Q89" i="206"/>
  <c r="R73" i="206" s="1"/>
  <c r="P89" i="206"/>
  <c r="Q62" i="207"/>
  <c r="P62" i="207"/>
  <c r="Q38" i="206"/>
  <c r="R22" i="206" s="1"/>
  <c r="P38" i="206"/>
  <c r="Q58" i="207"/>
  <c r="P58" i="207"/>
  <c r="Q64" i="207"/>
  <c r="P64" i="207"/>
  <c r="P55" i="206"/>
  <c r="N55" i="207"/>
  <c r="AF55" i="207"/>
  <c r="AG39" i="207" s="1"/>
  <c r="AE55" i="207"/>
  <c r="Q56" i="207"/>
  <c r="P56" i="207"/>
  <c r="Q7" i="207"/>
  <c r="P7" i="207"/>
  <c r="Q191" i="206"/>
  <c r="R175" i="206" s="1"/>
  <c r="P191" i="206"/>
  <c r="Q57" i="206"/>
  <c r="P57" i="206"/>
  <c r="Q25" i="207"/>
  <c r="P25" i="207"/>
  <c r="N38" i="207"/>
  <c r="AF38" i="207"/>
  <c r="AG22" i="207" s="1"/>
  <c r="AE38" i="207"/>
  <c r="Q141" i="206"/>
  <c r="P141" i="206"/>
  <c r="Q5" i="206"/>
  <c r="P5" i="206"/>
  <c r="AB140" i="206"/>
  <c r="AC124" i="206" s="1"/>
  <c r="AA140" i="206"/>
  <c r="N140" i="206"/>
  <c r="Q123" i="207"/>
  <c r="R107" i="207" s="1"/>
  <c r="P123" i="207"/>
  <c r="N21" i="207"/>
  <c r="AF21" i="207"/>
  <c r="AG5" i="207" s="1"/>
  <c r="AE21" i="207"/>
  <c r="Q92" i="207"/>
  <c r="P92" i="207"/>
  <c r="Q22" i="206"/>
  <c r="P22" i="206"/>
  <c r="Q157" i="206"/>
  <c r="R141" i="206" s="1"/>
  <c r="P157" i="206"/>
  <c r="Q40" i="204"/>
  <c r="P40" i="204"/>
  <c r="Q109" i="203"/>
  <c r="P109" i="203"/>
  <c r="Q58" i="204"/>
  <c r="P58" i="204"/>
  <c r="Q123" i="204"/>
  <c r="R107" i="204" s="1"/>
  <c r="P123" i="204"/>
  <c r="N21" i="204"/>
  <c r="AF21" i="204"/>
  <c r="AG5" i="204" s="1"/>
  <c r="AE21" i="204"/>
  <c r="N72" i="204"/>
  <c r="AE72" i="204"/>
  <c r="AF72" i="204"/>
  <c r="AG56" i="204" s="1"/>
  <c r="Q7" i="204"/>
  <c r="P7" i="204"/>
  <c r="Q177" i="203"/>
  <c r="P177" i="203"/>
  <c r="Q89" i="203"/>
  <c r="R73" i="203" s="1"/>
  <c r="P89" i="203"/>
  <c r="AB140" i="203"/>
  <c r="AC124" i="203" s="1"/>
  <c r="AA140" i="203"/>
  <c r="N140" i="203"/>
  <c r="AB21" i="203"/>
  <c r="AC5" i="203" s="1"/>
  <c r="AA21" i="203"/>
  <c r="N21" i="203"/>
  <c r="P89" i="204"/>
  <c r="Q159" i="203"/>
  <c r="P159" i="203"/>
  <c r="Q56" i="204"/>
  <c r="P56" i="204"/>
  <c r="Q92" i="203"/>
  <c r="P92" i="203"/>
  <c r="Q191" i="203"/>
  <c r="R175" i="203" s="1"/>
  <c r="P191" i="203"/>
  <c r="P64" i="204"/>
  <c r="Q64" i="204"/>
  <c r="Q25" i="204"/>
  <c r="P25" i="204"/>
  <c r="Q55" i="203"/>
  <c r="R39" i="203" s="1"/>
  <c r="P55" i="203"/>
  <c r="N55" i="204"/>
  <c r="AF55" i="204"/>
  <c r="AG39" i="204" s="1"/>
  <c r="AE55" i="204"/>
  <c r="Q41" i="204"/>
  <c r="P41" i="204"/>
  <c r="Q22" i="204"/>
  <c r="P22" i="204"/>
  <c r="Q92" i="204"/>
  <c r="P92" i="204"/>
  <c r="Q5" i="204"/>
  <c r="P5" i="204"/>
  <c r="N38" i="204"/>
  <c r="AF38" i="204"/>
  <c r="AG22" i="204" s="1"/>
  <c r="AE38" i="204"/>
  <c r="Q109" i="204"/>
  <c r="P109" i="204"/>
  <c r="Q106" i="203"/>
  <c r="R90" i="203" s="1"/>
  <c r="P106" i="203"/>
  <c r="N106" i="204"/>
  <c r="AF106" i="204"/>
  <c r="AG90" i="204" s="1"/>
  <c r="AE106" i="204"/>
  <c r="Q107" i="204"/>
  <c r="P107" i="204"/>
  <c r="Q62" i="204"/>
  <c r="P62" i="204"/>
  <c r="Q56" i="201"/>
  <c r="P56" i="201"/>
  <c r="P109" i="198"/>
  <c r="Q109" i="198"/>
  <c r="Q126" i="200"/>
  <c r="P126" i="200"/>
  <c r="Q124" i="200"/>
  <c r="P124" i="200"/>
  <c r="P6" i="198"/>
  <c r="Q6" i="198"/>
  <c r="P22" i="201"/>
  <c r="P191" i="200"/>
  <c r="AB157" i="197"/>
  <c r="AC141" i="197" s="1"/>
  <c r="AA72" i="197"/>
  <c r="AB174" i="197"/>
  <c r="AC158" i="197" s="1"/>
  <c r="AA191" i="200"/>
  <c r="P56" i="200"/>
  <c r="Q56" i="200"/>
  <c r="Q110" i="197"/>
  <c r="P110" i="197"/>
  <c r="AA174" i="197"/>
  <c r="P159" i="197"/>
  <c r="P141" i="197"/>
  <c r="N21" i="197"/>
  <c r="Q21" i="197" s="1"/>
  <c r="R5" i="197" s="1"/>
  <c r="Q6" i="197"/>
  <c r="P6" i="197"/>
  <c r="P23" i="200"/>
  <c r="P175" i="197"/>
  <c r="Q175" i="197"/>
  <c r="P73" i="197"/>
  <c r="Q73" i="197"/>
  <c r="Q39" i="200"/>
  <c r="P39" i="200"/>
  <c r="P161" i="200"/>
  <c r="P90" i="197"/>
  <c r="Q90" i="197"/>
  <c r="AA21" i="197"/>
  <c r="F2" i="200"/>
  <c r="P106" i="200"/>
  <c r="Q5" i="201"/>
  <c r="P5" i="201"/>
  <c r="P39" i="201"/>
  <c r="P142" i="200"/>
  <c r="Q23" i="197"/>
  <c r="P23" i="197"/>
  <c r="P107" i="201"/>
  <c r="Q107" i="201"/>
  <c r="Q92" i="197"/>
  <c r="P92" i="197"/>
  <c r="Q177" i="200"/>
  <c r="P177" i="200"/>
  <c r="AA89" i="200"/>
  <c r="N89" i="200"/>
  <c r="AB89" i="200"/>
  <c r="AC73" i="200" s="1"/>
  <c r="AA55" i="200"/>
  <c r="N55" i="200"/>
  <c r="AB55" i="200"/>
  <c r="AC39" i="200" s="1"/>
  <c r="Q62" i="201"/>
  <c r="P62" i="201"/>
  <c r="Q38" i="200"/>
  <c r="R22" i="200" s="1"/>
  <c r="P38" i="200"/>
  <c r="Q58" i="201"/>
  <c r="P58" i="201"/>
  <c r="N38" i="201"/>
  <c r="AF38" i="201"/>
  <c r="AG22" i="201" s="1"/>
  <c r="AE38" i="201"/>
  <c r="N55" i="201"/>
  <c r="AE55" i="201"/>
  <c r="AF55" i="201"/>
  <c r="AG39" i="201" s="1"/>
  <c r="P21" i="201"/>
  <c r="Q21" i="201"/>
  <c r="R5" i="201" s="1"/>
  <c r="Q123" i="201"/>
  <c r="R107" i="201" s="1"/>
  <c r="P123" i="201"/>
  <c r="Q7" i="201"/>
  <c r="P7" i="201"/>
  <c r="Q22" i="200"/>
  <c r="P22" i="200"/>
  <c r="AB21" i="200"/>
  <c r="AC5" i="200" s="1"/>
  <c r="AA21" i="200"/>
  <c r="N21" i="200"/>
  <c r="Q92" i="201"/>
  <c r="P92" i="201"/>
  <c r="Q123" i="200"/>
  <c r="R107" i="200" s="1"/>
  <c r="P123" i="200"/>
  <c r="N72" i="201"/>
  <c r="AF72" i="201"/>
  <c r="AG56" i="201" s="1"/>
  <c r="AE72" i="201"/>
  <c r="N89" i="201"/>
  <c r="AF89" i="201"/>
  <c r="AG73" i="201" s="1"/>
  <c r="AE89" i="201"/>
  <c r="Q108" i="201"/>
  <c r="P108" i="201"/>
  <c r="Q5" i="200"/>
  <c r="P5" i="200"/>
  <c r="AA140" i="200"/>
  <c r="AB140" i="200"/>
  <c r="AC124" i="200" s="1"/>
  <c r="N140" i="200"/>
  <c r="Q40" i="201"/>
  <c r="P40" i="201"/>
  <c r="Q57" i="201"/>
  <c r="P57" i="201"/>
  <c r="Q109" i="201"/>
  <c r="P109" i="201"/>
  <c r="AE106" i="201"/>
  <c r="N106" i="201"/>
  <c r="AF106" i="201"/>
  <c r="AG90" i="201" s="1"/>
  <c r="Q141" i="200"/>
  <c r="P141" i="200"/>
  <c r="Q174" i="200"/>
  <c r="R158" i="200" s="1"/>
  <c r="P174" i="200"/>
  <c r="Q92" i="198"/>
  <c r="P92" i="198"/>
  <c r="N72" i="198"/>
  <c r="AF72" i="198"/>
  <c r="AG56" i="198" s="1"/>
  <c r="AE72" i="198"/>
  <c r="N38" i="198"/>
  <c r="AF38" i="198"/>
  <c r="AG22" i="198" s="1"/>
  <c r="AE38" i="198"/>
  <c r="Q57" i="197"/>
  <c r="P57" i="197"/>
  <c r="N89" i="198"/>
  <c r="AF89" i="198"/>
  <c r="AG73" i="198" s="1"/>
  <c r="AE89" i="198"/>
  <c r="Q9" i="197"/>
  <c r="P9" i="197"/>
  <c r="Q40" i="198"/>
  <c r="P40" i="198"/>
  <c r="Q25" i="198"/>
  <c r="P25" i="198"/>
  <c r="Q161" i="197"/>
  <c r="P161" i="197"/>
  <c r="Q177" i="197"/>
  <c r="P177" i="197"/>
  <c r="Q5" i="198"/>
  <c r="P5" i="198"/>
  <c r="Q178" i="197"/>
  <c r="P178" i="197"/>
  <c r="Q142" i="197"/>
  <c r="P142" i="197"/>
  <c r="P123" i="197"/>
  <c r="Q123" i="197"/>
  <c r="R107" i="197" s="1"/>
  <c r="Q126" i="197"/>
  <c r="P126" i="197"/>
  <c r="Q160" i="197"/>
  <c r="P160" i="197"/>
  <c r="Q58" i="197"/>
  <c r="P58" i="197"/>
  <c r="Q108" i="197"/>
  <c r="P108" i="197"/>
  <c r="N106" i="198"/>
  <c r="AF106" i="198"/>
  <c r="AG90" i="198" s="1"/>
  <c r="AE106" i="198"/>
  <c r="Q41" i="197"/>
  <c r="P41" i="197"/>
  <c r="P140" i="197"/>
  <c r="Q140" i="197"/>
  <c r="R124" i="197" s="1"/>
  <c r="P174" i="197"/>
  <c r="Q174" i="197"/>
  <c r="R158" i="197" s="1"/>
  <c r="Q107" i="198"/>
  <c r="P107" i="198"/>
  <c r="Q127" i="197"/>
  <c r="P127" i="197"/>
  <c r="N21" i="198"/>
  <c r="AF21" i="198"/>
  <c r="AG5" i="198" s="1"/>
  <c r="AE21" i="198"/>
  <c r="Q8" i="197"/>
  <c r="P8" i="197"/>
  <c r="Q109" i="197"/>
  <c r="P109" i="197"/>
  <c r="Q123" i="198"/>
  <c r="R107" i="198" s="1"/>
  <c r="P123" i="198"/>
  <c r="N55" i="198"/>
  <c r="AF55" i="198"/>
  <c r="AG39" i="198" s="1"/>
  <c r="AE55" i="198"/>
  <c r="AA89" i="197"/>
  <c r="N89" i="197"/>
  <c r="AB89" i="197"/>
  <c r="AC73" i="197" s="1"/>
  <c r="AA55" i="197"/>
  <c r="N55" i="197"/>
  <c r="AB55" i="197"/>
  <c r="AC39" i="197" s="1"/>
  <c r="Q41" i="198"/>
  <c r="P41" i="198"/>
  <c r="Q91" i="197"/>
  <c r="P91" i="197"/>
  <c r="P140" i="215" l="1"/>
  <c r="D2" i="243"/>
  <c r="P123" i="278"/>
  <c r="Q123" i="278"/>
  <c r="R107" i="278" s="1"/>
  <c r="Q55" i="278"/>
  <c r="R39" i="278" s="1"/>
  <c r="P55" i="278"/>
  <c r="Q191" i="278"/>
  <c r="R175" i="278" s="1"/>
  <c r="P191" i="278"/>
  <c r="Q38" i="279"/>
  <c r="R22" i="279" s="1"/>
  <c r="P38" i="279"/>
  <c r="D2" i="279"/>
  <c r="Q89" i="278"/>
  <c r="R73" i="278" s="1"/>
  <c r="P89" i="278"/>
  <c r="Q89" i="279"/>
  <c r="R73" i="279" s="1"/>
  <c r="P89" i="279"/>
  <c r="Q157" i="278"/>
  <c r="R141" i="278" s="1"/>
  <c r="P157" i="278"/>
  <c r="Q106" i="278"/>
  <c r="R90" i="278" s="1"/>
  <c r="P106" i="278"/>
  <c r="Q55" i="279"/>
  <c r="R39" i="279" s="1"/>
  <c r="P55" i="279"/>
  <c r="D2" i="278"/>
  <c r="P174" i="278"/>
  <c r="Q174" i="278"/>
  <c r="R158" i="278" s="1"/>
  <c r="Q55" i="275"/>
  <c r="R39" i="275" s="1"/>
  <c r="P55" i="275"/>
  <c r="Q140" i="275"/>
  <c r="R124" i="275" s="1"/>
  <c r="P140" i="275"/>
  <c r="P106" i="275"/>
  <c r="Q106" i="275"/>
  <c r="R90" i="275" s="1"/>
  <c r="D2" i="275"/>
  <c r="Q89" i="275"/>
  <c r="R73" i="275" s="1"/>
  <c r="P89" i="275"/>
  <c r="Q55" i="276"/>
  <c r="R39" i="276" s="1"/>
  <c r="P55" i="276"/>
  <c r="D2" i="276"/>
  <c r="Q89" i="276"/>
  <c r="R73" i="276" s="1"/>
  <c r="P89" i="276"/>
  <c r="Q89" i="272"/>
  <c r="R73" i="272" s="1"/>
  <c r="P89" i="272"/>
  <c r="Q123" i="272"/>
  <c r="R107" i="272" s="1"/>
  <c r="P123" i="272"/>
  <c r="Q106" i="272"/>
  <c r="R90" i="272" s="1"/>
  <c r="P106" i="272"/>
  <c r="Q55" i="273"/>
  <c r="R39" i="273" s="1"/>
  <c r="P55" i="273"/>
  <c r="Q157" i="272"/>
  <c r="R141" i="272" s="1"/>
  <c r="P157" i="272"/>
  <c r="D2" i="272"/>
  <c r="Q174" i="272"/>
  <c r="R158" i="272" s="1"/>
  <c r="P174" i="272"/>
  <c r="Q106" i="270"/>
  <c r="R90" i="270" s="1"/>
  <c r="P106" i="270"/>
  <c r="Q55" i="270"/>
  <c r="R39" i="270" s="1"/>
  <c r="P55" i="270"/>
  <c r="Q140" i="266"/>
  <c r="R124" i="266" s="1"/>
  <c r="P140" i="266"/>
  <c r="Q21" i="266"/>
  <c r="R5" i="266" s="1"/>
  <c r="P21" i="266"/>
  <c r="D2" i="266"/>
  <c r="Q55" i="267"/>
  <c r="R39" i="267" s="1"/>
  <c r="P55" i="267"/>
  <c r="Q89" i="267"/>
  <c r="R73" i="267" s="1"/>
  <c r="P89" i="267"/>
  <c r="Q38" i="267"/>
  <c r="R22" i="267" s="1"/>
  <c r="P38" i="267"/>
  <c r="D2" i="267"/>
  <c r="P157" i="203"/>
  <c r="D2" i="222"/>
  <c r="P72" i="200"/>
  <c r="D2" i="212"/>
  <c r="P123" i="261"/>
  <c r="Q140" i="263"/>
  <c r="R124" i="263" s="1"/>
  <c r="P140" i="263"/>
  <c r="Q174" i="263"/>
  <c r="R158" i="263" s="1"/>
  <c r="P174" i="263"/>
  <c r="Q55" i="264"/>
  <c r="R39" i="264" s="1"/>
  <c r="P55" i="264"/>
  <c r="D2" i="264"/>
  <c r="Q21" i="263"/>
  <c r="R5" i="263" s="1"/>
  <c r="P21" i="263"/>
  <c r="D2" i="263"/>
  <c r="Q106" i="264"/>
  <c r="R90" i="264" s="1"/>
  <c r="P106" i="264"/>
  <c r="Q72" i="264"/>
  <c r="R56" i="264" s="1"/>
  <c r="P72" i="264"/>
  <c r="Q191" i="263"/>
  <c r="R175" i="263" s="1"/>
  <c r="P191" i="263"/>
  <c r="Q38" i="263"/>
  <c r="R22" i="263" s="1"/>
  <c r="P38" i="263"/>
  <c r="Q123" i="263"/>
  <c r="R107" i="263" s="1"/>
  <c r="P123" i="263"/>
  <c r="Q89" i="264"/>
  <c r="R73" i="264" s="1"/>
  <c r="P89" i="264"/>
  <c r="Q72" i="261"/>
  <c r="R56" i="261" s="1"/>
  <c r="P72" i="261"/>
  <c r="Q106" i="260"/>
  <c r="R90" i="260" s="1"/>
  <c r="P106" i="260"/>
  <c r="Q140" i="260"/>
  <c r="R124" i="260" s="1"/>
  <c r="P140" i="260"/>
  <c r="Q89" i="261"/>
  <c r="R73" i="261" s="1"/>
  <c r="P89" i="261"/>
  <c r="Q174" i="260"/>
  <c r="R158" i="260" s="1"/>
  <c r="P174" i="260"/>
  <c r="Q21" i="260"/>
  <c r="R5" i="260" s="1"/>
  <c r="P21" i="260"/>
  <c r="D2" i="260"/>
  <c r="D2" i="261"/>
  <c r="Q106" i="261"/>
  <c r="R90" i="261" s="1"/>
  <c r="P106" i="261"/>
  <c r="Q123" i="260"/>
  <c r="R107" i="260" s="1"/>
  <c r="P123" i="260"/>
  <c r="Q191" i="260"/>
  <c r="R175" i="260" s="1"/>
  <c r="P191" i="260"/>
  <c r="Q106" i="257"/>
  <c r="R90" i="257" s="1"/>
  <c r="P106" i="257"/>
  <c r="D2" i="258"/>
  <c r="Q21" i="258"/>
  <c r="R5" i="258" s="1"/>
  <c r="P21" i="258"/>
  <c r="Q72" i="258"/>
  <c r="R56" i="258" s="1"/>
  <c r="P72" i="258"/>
  <c r="P123" i="257"/>
  <c r="Q123" i="257"/>
  <c r="R107" i="257" s="1"/>
  <c r="Q89" i="258"/>
  <c r="R73" i="258" s="1"/>
  <c r="P89" i="258"/>
  <c r="Q55" i="258"/>
  <c r="R39" i="258" s="1"/>
  <c r="P55" i="258"/>
  <c r="P174" i="257"/>
  <c r="Q174" i="257"/>
  <c r="R158" i="257" s="1"/>
  <c r="Q140" i="254"/>
  <c r="R124" i="254" s="1"/>
  <c r="P140" i="254"/>
  <c r="Q89" i="255"/>
  <c r="R73" i="255" s="1"/>
  <c r="P89" i="255"/>
  <c r="Q72" i="255"/>
  <c r="R56" i="255" s="1"/>
  <c r="P72" i="255"/>
  <c r="Q123" i="254"/>
  <c r="R107" i="254" s="1"/>
  <c r="P123" i="254"/>
  <c r="P174" i="254"/>
  <c r="Q174" i="254"/>
  <c r="R158" i="254" s="1"/>
  <c r="Q55" i="255"/>
  <c r="R39" i="255" s="1"/>
  <c r="P55" i="255"/>
  <c r="D2" i="255"/>
  <c r="Q38" i="254"/>
  <c r="R22" i="254" s="1"/>
  <c r="P38" i="254"/>
  <c r="Q21" i="254"/>
  <c r="R5" i="254" s="1"/>
  <c r="P21" i="254"/>
  <c r="D2" i="254"/>
  <c r="Q72" i="252"/>
  <c r="R56" i="252" s="1"/>
  <c r="P72" i="252"/>
  <c r="Q21" i="251"/>
  <c r="R5" i="251" s="1"/>
  <c r="P21" i="251"/>
  <c r="D2" i="251"/>
  <c r="Q55" i="252"/>
  <c r="R39" i="252" s="1"/>
  <c r="P55" i="252"/>
  <c r="Q140" i="251"/>
  <c r="R124" i="251" s="1"/>
  <c r="P140" i="251"/>
  <c r="Q89" i="252"/>
  <c r="R73" i="252" s="1"/>
  <c r="P89" i="252"/>
  <c r="Q123" i="251"/>
  <c r="R107" i="251" s="1"/>
  <c r="P123" i="251"/>
  <c r="P174" i="251"/>
  <c r="Q174" i="251"/>
  <c r="R158" i="251" s="1"/>
  <c r="D2" i="252"/>
  <c r="Q21" i="252"/>
  <c r="R5" i="252" s="1"/>
  <c r="P21" i="252"/>
  <c r="Q38" i="248"/>
  <c r="R22" i="248" s="1"/>
  <c r="P38" i="248"/>
  <c r="Q72" i="248"/>
  <c r="R56" i="248" s="1"/>
  <c r="P72" i="248"/>
  <c r="Q123" i="248"/>
  <c r="R107" i="248" s="1"/>
  <c r="P123" i="248"/>
  <c r="Q89" i="249"/>
  <c r="R73" i="249" s="1"/>
  <c r="P89" i="249"/>
  <c r="Q21" i="248"/>
  <c r="R5" i="248" s="1"/>
  <c r="P21" i="248"/>
  <c r="D2" i="248"/>
  <c r="Q55" i="249"/>
  <c r="R39" i="249" s="1"/>
  <c r="P55" i="249"/>
  <c r="D2" i="249"/>
  <c r="P174" i="248"/>
  <c r="Q174" i="248"/>
  <c r="R158" i="248" s="1"/>
  <c r="Q72" i="249"/>
  <c r="R56" i="249" s="1"/>
  <c r="P72" i="249"/>
  <c r="Q140" i="248"/>
  <c r="R124" i="248" s="1"/>
  <c r="P140" i="248"/>
  <c r="Q38" i="245"/>
  <c r="R22" i="245" s="1"/>
  <c r="P38" i="245"/>
  <c r="D2" i="246"/>
  <c r="Q21" i="246"/>
  <c r="R5" i="246" s="1"/>
  <c r="P21" i="246"/>
  <c r="P174" i="245"/>
  <c r="Q174" i="245"/>
  <c r="R158" i="245" s="1"/>
  <c r="Q140" i="245"/>
  <c r="R124" i="245" s="1"/>
  <c r="P140" i="245"/>
  <c r="Q123" i="245"/>
  <c r="R107" i="245" s="1"/>
  <c r="P123" i="245"/>
  <c r="Q21" i="245"/>
  <c r="R5" i="245" s="1"/>
  <c r="P21" i="245"/>
  <c r="D2" i="245"/>
  <c r="Q55" i="246"/>
  <c r="R39" i="246" s="1"/>
  <c r="P55" i="246"/>
  <c r="Q72" i="246"/>
  <c r="R56" i="246" s="1"/>
  <c r="P72" i="246"/>
  <c r="Q21" i="242"/>
  <c r="R5" i="242" s="1"/>
  <c r="P21" i="242"/>
  <c r="D2" i="242"/>
  <c r="Q55" i="243"/>
  <c r="R39" i="243" s="1"/>
  <c r="P55" i="243"/>
  <c r="Q89" i="243"/>
  <c r="R73" i="243" s="1"/>
  <c r="P89" i="243"/>
  <c r="Q123" i="242"/>
  <c r="R107" i="242" s="1"/>
  <c r="P123" i="242"/>
  <c r="Q38" i="242"/>
  <c r="R22" i="242" s="1"/>
  <c r="P38" i="242"/>
  <c r="Q140" i="242"/>
  <c r="R124" i="242" s="1"/>
  <c r="P140" i="242"/>
  <c r="Q55" i="240"/>
  <c r="R39" i="240" s="1"/>
  <c r="P55" i="240"/>
  <c r="Q140" i="239"/>
  <c r="R124" i="239" s="1"/>
  <c r="P140" i="239"/>
  <c r="Q72" i="240"/>
  <c r="R56" i="240" s="1"/>
  <c r="P72" i="240"/>
  <c r="Q21" i="239"/>
  <c r="R5" i="239" s="1"/>
  <c r="P21" i="239"/>
  <c r="D2" i="239"/>
  <c r="P174" i="239"/>
  <c r="Q174" i="239"/>
  <c r="R158" i="239" s="1"/>
  <c r="Q123" i="239"/>
  <c r="R107" i="239" s="1"/>
  <c r="P123" i="239"/>
  <c r="Q21" i="240"/>
  <c r="R5" i="240" s="1"/>
  <c r="D2" i="240"/>
  <c r="P21" i="240"/>
  <c r="Q89" i="240"/>
  <c r="R73" i="240" s="1"/>
  <c r="P89" i="240"/>
  <c r="P174" i="236"/>
  <c r="Q174" i="236"/>
  <c r="R158" i="236" s="1"/>
  <c r="Q89" i="237"/>
  <c r="R73" i="237" s="1"/>
  <c r="P89" i="237"/>
  <c r="Q21" i="236"/>
  <c r="R5" i="236" s="1"/>
  <c r="P21" i="236"/>
  <c r="D2" i="236"/>
  <c r="P89" i="236"/>
  <c r="Q89" i="236"/>
  <c r="R73" i="236" s="1"/>
  <c r="Q72" i="237"/>
  <c r="R56" i="237" s="1"/>
  <c r="P72" i="237"/>
  <c r="D2" i="237"/>
  <c r="P55" i="236"/>
  <c r="Q55" i="236"/>
  <c r="R39" i="236" s="1"/>
  <c r="Q140" i="236"/>
  <c r="R124" i="236" s="1"/>
  <c r="P140" i="236"/>
  <c r="Q72" i="233"/>
  <c r="R56" i="233" s="1"/>
  <c r="P72" i="233"/>
  <c r="Q72" i="234"/>
  <c r="R56" i="234" s="1"/>
  <c r="P72" i="234"/>
  <c r="Q55" i="234"/>
  <c r="R39" i="234" s="1"/>
  <c r="P55" i="234"/>
  <c r="Q106" i="233"/>
  <c r="R90" i="233" s="1"/>
  <c r="P106" i="233"/>
  <c r="P140" i="233"/>
  <c r="Q140" i="233"/>
  <c r="R124" i="233" s="1"/>
  <c r="D2" i="234"/>
  <c r="Q123" i="233"/>
  <c r="R107" i="233" s="1"/>
  <c r="P123" i="233"/>
  <c r="P21" i="233"/>
  <c r="D2" i="233"/>
  <c r="Q21" i="233"/>
  <c r="R5" i="233" s="1"/>
  <c r="Q38" i="233"/>
  <c r="R22" i="233" s="1"/>
  <c r="P38" i="233"/>
  <c r="Q106" i="230"/>
  <c r="R90" i="230" s="1"/>
  <c r="P106" i="230"/>
  <c r="Q55" i="231"/>
  <c r="R39" i="231" s="1"/>
  <c r="P55" i="231"/>
  <c r="D2" i="230"/>
  <c r="Q72" i="231"/>
  <c r="R56" i="231" s="1"/>
  <c r="P72" i="231"/>
  <c r="Q89" i="231"/>
  <c r="R73" i="231" s="1"/>
  <c r="P89" i="231"/>
  <c r="P123" i="230"/>
  <c r="Q123" i="230"/>
  <c r="R107" i="230" s="1"/>
  <c r="D2" i="231"/>
  <c r="P174" i="230"/>
  <c r="Q174" i="230"/>
  <c r="R158" i="230" s="1"/>
  <c r="Q38" i="227"/>
  <c r="R22" i="227" s="1"/>
  <c r="P38" i="227"/>
  <c r="Q72" i="228"/>
  <c r="R56" i="228" s="1"/>
  <c r="P72" i="228"/>
  <c r="D2" i="228"/>
  <c r="Q38" i="228"/>
  <c r="R22" i="228" s="1"/>
  <c r="P38" i="228"/>
  <c r="Q174" i="227"/>
  <c r="R158" i="227" s="1"/>
  <c r="P174" i="227"/>
  <c r="Q89" i="228"/>
  <c r="R73" i="228" s="1"/>
  <c r="P89" i="228"/>
  <c r="D2" i="227"/>
  <c r="Q123" i="227"/>
  <c r="R107" i="227" s="1"/>
  <c r="P123" i="227"/>
  <c r="Q106" i="224"/>
  <c r="R90" i="224" s="1"/>
  <c r="P106" i="224"/>
  <c r="Q38" i="225"/>
  <c r="R22" i="225" s="1"/>
  <c r="P38" i="225"/>
  <c r="D2" i="224"/>
  <c r="Q106" i="225"/>
  <c r="R90" i="225" s="1"/>
  <c r="P106" i="225"/>
  <c r="Q89" i="225"/>
  <c r="R73" i="225" s="1"/>
  <c r="P89" i="225"/>
  <c r="Q55" i="216"/>
  <c r="R39" i="216" s="1"/>
  <c r="P55" i="216"/>
  <c r="P123" i="222"/>
  <c r="Q157" i="212"/>
  <c r="R141" i="212" s="1"/>
  <c r="P157" i="212"/>
  <c r="D2" i="221"/>
  <c r="Q72" i="197"/>
  <c r="R56" i="197" s="1"/>
  <c r="Q140" i="221"/>
  <c r="R124" i="221" s="1"/>
  <c r="P140" i="221"/>
  <c r="Q89" i="221"/>
  <c r="R73" i="221" s="1"/>
  <c r="P89" i="221"/>
  <c r="Q106" i="221"/>
  <c r="R90" i="221" s="1"/>
  <c r="P106" i="221"/>
  <c r="Q38" i="222"/>
  <c r="R22" i="222" s="1"/>
  <c r="P38" i="222"/>
  <c r="Q89" i="222"/>
  <c r="R73" i="222" s="1"/>
  <c r="P89" i="222"/>
  <c r="Q72" i="219"/>
  <c r="R56" i="219" s="1"/>
  <c r="P72" i="219"/>
  <c r="Q106" i="219"/>
  <c r="R90" i="219" s="1"/>
  <c r="P106" i="219"/>
  <c r="Q55" i="219"/>
  <c r="R39" i="219" s="1"/>
  <c r="P55" i="219"/>
  <c r="D2" i="219"/>
  <c r="Q21" i="219"/>
  <c r="R5" i="219" s="1"/>
  <c r="P21" i="219"/>
  <c r="Q140" i="218"/>
  <c r="R124" i="218" s="1"/>
  <c r="P140" i="218"/>
  <c r="D2" i="218"/>
  <c r="Q21" i="218"/>
  <c r="R5" i="218" s="1"/>
  <c r="P21" i="218"/>
  <c r="Q89" i="219"/>
  <c r="R73" i="219" s="1"/>
  <c r="P89" i="219"/>
  <c r="P191" i="215"/>
  <c r="Q191" i="215"/>
  <c r="R175" i="215" s="1"/>
  <c r="D2" i="215"/>
  <c r="Q21" i="215"/>
  <c r="R5" i="215" s="1"/>
  <c r="P21" i="215"/>
  <c r="Q55" i="215"/>
  <c r="R39" i="215" s="1"/>
  <c r="P55" i="215"/>
  <c r="P106" i="215"/>
  <c r="Q106" i="215"/>
  <c r="R90" i="215" s="1"/>
  <c r="Q72" i="216"/>
  <c r="R56" i="216" s="1"/>
  <c r="P72" i="216"/>
  <c r="Q89" i="215"/>
  <c r="R73" i="215" s="1"/>
  <c r="P89" i="215"/>
  <c r="Q89" i="216"/>
  <c r="R73" i="216" s="1"/>
  <c r="P89" i="216"/>
  <c r="D2" i="216"/>
  <c r="Q21" i="216"/>
  <c r="R5" i="216" s="1"/>
  <c r="P21" i="216"/>
  <c r="Q38" i="216"/>
  <c r="R22" i="216" s="1"/>
  <c r="P38" i="216"/>
  <c r="Q55" i="213"/>
  <c r="R39" i="213" s="1"/>
  <c r="P55" i="213"/>
  <c r="P174" i="212"/>
  <c r="Q174" i="212"/>
  <c r="R158" i="212" s="1"/>
  <c r="Q106" i="212"/>
  <c r="R90" i="212" s="1"/>
  <c r="P106" i="212"/>
  <c r="D2" i="213"/>
  <c r="Q21" i="213"/>
  <c r="R5" i="213" s="1"/>
  <c r="P21" i="213"/>
  <c r="P123" i="212"/>
  <c r="Q123" i="212"/>
  <c r="R107" i="212" s="1"/>
  <c r="Q72" i="213"/>
  <c r="R56" i="213" s="1"/>
  <c r="P72" i="213"/>
  <c r="Q123" i="209"/>
  <c r="R107" i="209" s="1"/>
  <c r="P123" i="209"/>
  <c r="Q38" i="210"/>
  <c r="R22" i="210" s="1"/>
  <c r="P38" i="210"/>
  <c r="Q106" i="210"/>
  <c r="R90" i="210" s="1"/>
  <c r="P106" i="210"/>
  <c r="Q89" i="210"/>
  <c r="R73" i="210" s="1"/>
  <c r="P89" i="210"/>
  <c r="Q174" i="209"/>
  <c r="R158" i="209" s="1"/>
  <c r="P174" i="209"/>
  <c r="Q191" i="209"/>
  <c r="R175" i="209" s="1"/>
  <c r="P191" i="209"/>
  <c r="Q72" i="210"/>
  <c r="R56" i="210" s="1"/>
  <c r="P72" i="210"/>
  <c r="Q140" i="209"/>
  <c r="R124" i="209" s="1"/>
  <c r="P140" i="209"/>
  <c r="P21" i="210"/>
  <c r="Q21" i="210"/>
  <c r="R5" i="210" s="1"/>
  <c r="D2" i="210"/>
  <c r="Q72" i="209"/>
  <c r="R56" i="209" s="1"/>
  <c r="P72" i="209"/>
  <c r="Q106" i="209"/>
  <c r="R90" i="209" s="1"/>
  <c r="P106" i="209"/>
  <c r="D2" i="209"/>
  <c r="P21" i="207"/>
  <c r="D2" i="207"/>
  <c r="Q21" i="207"/>
  <c r="R5" i="207" s="1"/>
  <c r="Q38" i="207"/>
  <c r="R22" i="207" s="1"/>
  <c r="P38" i="207"/>
  <c r="Q55" i="207"/>
  <c r="R39" i="207" s="1"/>
  <c r="P55" i="207"/>
  <c r="D2" i="206"/>
  <c r="P21" i="206"/>
  <c r="Q21" i="206"/>
  <c r="R5" i="206" s="1"/>
  <c r="P140" i="206"/>
  <c r="Q140" i="206"/>
  <c r="R124" i="206" s="1"/>
  <c r="Q72" i="207"/>
  <c r="R56" i="207" s="1"/>
  <c r="P72" i="207"/>
  <c r="Q106" i="207"/>
  <c r="R90" i="207" s="1"/>
  <c r="P106" i="207"/>
  <c r="Q89" i="207"/>
  <c r="R73" i="207" s="1"/>
  <c r="P89" i="207"/>
  <c r="Q72" i="204"/>
  <c r="R56" i="204" s="1"/>
  <c r="P72" i="204"/>
  <c r="Q140" i="203"/>
  <c r="R124" i="203" s="1"/>
  <c r="P140" i="203"/>
  <c r="P55" i="204"/>
  <c r="Q55" i="204"/>
  <c r="R39" i="204" s="1"/>
  <c r="P21" i="204"/>
  <c r="D2" i="204"/>
  <c r="Q21" i="204"/>
  <c r="R5" i="204" s="1"/>
  <c r="Q38" i="204"/>
  <c r="R22" i="204" s="1"/>
  <c r="P38" i="204"/>
  <c r="P106" i="204"/>
  <c r="Q106" i="204"/>
  <c r="R90" i="204" s="1"/>
  <c r="D2" i="203"/>
  <c r="Q21" i="203"/>
  <c r="R5" i="203" s="1"/>
  <c r="P21" i="203"/>
  <c r="P21" i="197"/>
  <c r="D2" i="201"/>
  <c r="D2" i="200"/>
  <c r="Q21" i="200"/>
  <c r="R5" i="200" s="1"/>
  <c r="P21" i="200"/>
  <c r="Q55" i="201"/>
  <c r="R39" i="201" s="1"/>
  <c r="P55" i="201"/>
  <c r="Q140" i="200"/>
  <c r="R124" i="200" s="1"/>
  <c r="P140" i="200"/>
  <c r="Q106" i="201"/>
  <c r="R90" i="201" s="1"/>
  <c r="P106" i="201"/>
  <c r="Q89" i="201"/>
  <c r="R73" i="201" s="1"/>
  <c r="P89" i="201"/>
  <c r="Q89" i="200"/>
  <c r="R73" i="200" s="1"/>
  <c r="P89" i="200"/>
  <c r="Q55" i="200"/>
  <c r="R39" i="200" s="1"/>
  <c r="P55" i="200"/>
  <c r="Q38" i="201"/>
  <c r="R22" i="201" s="1"/>
  <c r="P38" i="201"/>
  <c r="Q72" i="201"/>
  <c r="R56" i="201" s="1"/>
  <c r="P72" i="201"/>
  <c r="Q89" i="197"/>
  <c r="R73" i="197" s="1"/>
  <c r="P89" i="197"/>
  <c r="P21" i="198"/>
  <c r="D2" i="198"/>
  <c r="Q21" i="198"/>
  <c r="R5" i="198" s="1"/>
  <c r="Q106" i="198"/>
  <c r="R90" i="198" s="1"/>
  <c r="P106" i="198"/>
  <c r="Q38" i="198"/>
  <c r="R22" i="198" s="1"/>
  <c r="P38" i="198"/>
  <c r="D2" i="197"/>
  <c r="Q55" i="198"/>
  <c r="R39" i="198" s="1"/>
  <c r="P55" i="198"/>
  <c r="Q72" i="198"/>
  <c r="R56" i="198" s="1"/>
  <c r="P72" i="198"/>
  <c r="Q55" i="197"/>
  <c r="R39" i="197" s="1"/>
  <c r="P55" i="197"/>
  <c r="Q89" i="198"/>
  <c r="R73" i="198" s="1"/>
  <c r="P89" i="198"/>
</calcChain>
</file>

<file path=xl/sharedStrings.xml><?xml version="1.0" encoding="utf-8"?>
<sst xmlns="http://schemas.openxmlformats.org/spreadsheetml/2006/main" count="14322" uniqueCount="258">
  <si>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</si>
  <si>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</si>
  <si>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</si>
  <si>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</si>
  <si>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</si>
  <si>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</si>
  <si>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</si>
  <si>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</si>
  <si>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</si>
  <si>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</si>
  <si>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</si>
  <si>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</si>
  <si>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</si>
  <si>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</si>
  <si>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</si>
  <si>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</si>
  <si>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</si>
  <si>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</si>
  <si>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</si>
  <si>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</si>
  <si>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</si>
  <si>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</si>
  <si>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</si>
  <si>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</si>
  <si>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</si>
  <si>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</si>
  <si>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</si>
  <si>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</si>
  <si>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</si>
  <si>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</si>
  <si>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</si>
  <si>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</si>
  <si>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</si>
  <si>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</si>
  <si>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</si>
  <si>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</si>
  <si>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</si>
  <si>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</si>
  <si>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</si>
  <si>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</si>
  <si>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</si>
  <si>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</si>
  <si>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</si>
  <si>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</si>
  <si>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</si>
  <si>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</si>
  <si>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</si>
  <si>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</si>
  <si>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</si>
  <si>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</si>
  <si>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</si>
  <si>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</si>
  <si>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</si>
  <si>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</si>
  <si>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</si>
  <si>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</si>
  <si>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</si>
  <si>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</si>
  <si>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</si>
  <si>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</si>
  <si>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</si>
  <si>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</si>
  <si>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</si>
  <si>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</si>
  <si>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</si>
  <si>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</si>
  <si>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</si>
  <si>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</si>
  <si>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</si>
  <si>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</si>
  <si>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</si>
  <si>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</si>
  <si>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</si>
  <si>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</si>
  <si>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</si>
  <si>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</si>
  <si>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</si>
  <si>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</si>
  <si>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</si>
  <si>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</si>
  <si>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</si>
  <si>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</si>
  <si>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</si>
  <si>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</si>
  <si>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</si>
  <si>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</si>
  <si>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</si>
  <si>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</si>
  <si>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</si>
  <si>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</si>
  <si>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</si>
  <si>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</si>
  <si>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</si>
  <si>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</si>
  <si>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</si>
  <si>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</si>
  <si>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</si>
  <si>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</si>
  <si>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</si>
  <si>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</si>
  <si>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</si>
  <si>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</si>
  <si>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</si>
  <si>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</si>
  <si>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</si>
  <si>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</si>
  <si>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</si>
  <si>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</si>
  <si>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</si>
  <si>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</si>
  <si>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</si>
  <si>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</si>
  <si>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</si>
  <si>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</si>
  <si>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</si>
  <si>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一配海饌雙手卷</t>
  </si>
  <si>
    <t>一配雙饗雙手卷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</si>
  <si>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</si>
  <si>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</si>
  <si>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</si>
  <si>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</si>
  <si>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</si>
  <si>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</si>
  <si>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一配雙鬆細卷</t>
  </si>
  <si>
    <t>一配經典鮪魚沙拉細卷</t>
  </si>
  <si>
    <t>一配明太子玉子脆卷</t>
  </si>
  <si>
    <t>(新)
3300型飯糰機</t>
    <phoneticPr fontId="9" type="noConversion"/>
  </si>
  <si>
    <t>一配照燒雞肉飯糰</t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</si>
  <si>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</si>
  <si>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</si>
  <si>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</si>
  <si>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</si>
  <si>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</si>
  <si>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</si>
  <si>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</si>
  <si>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</si>
  <si>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</si>
  <si>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</si>
  <si>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</si>
  <si>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二配長野稻荷壽司</t>
  </si>
  <si>
    <t>二配雙饗雙手卷</t>
  </si>
  <si>
    <t>二配海饌雙手卷</t>
  </si>
  <si>
    <t>二配兩粒飯糰(鮪魚.焦糖鮭魚)</t>
  </si>
  <si>
    <t>(舊)
3300型飯糰線
(二配)</t>
    <phoneticPr fontId="9" type="noConversion"/>
  </si>
  <si>
    <t>二配三杯醬爆菇菇飯糰</t>
  </si>
  <si>
    <t>二配油蔥G絲飯糰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</si>
  <si>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</si>
  <si>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</si>
  <si>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</si>
  <si>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</si>
  <si>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</si>
  <si>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</si>
  <si>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</si>
  <si>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</si>
  <si>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</si>
  <si>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</si>
  <si>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</si>
  <si>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</si>
  <si>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</si>
  <si>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</si>
  <si>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</si>
  <si>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</si>
  <si>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</si>
  <si>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</si>
  <si>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</si>
  <si>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</si>
  <si>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</si>
  <si>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</si>
  <si>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</si>
  <si>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</si>
  <si>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</si>
  <si>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</si>
  <si>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</si>
  <si>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</si>
  <si>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</si>
  <si>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</si>
  <si>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</si>
  <si>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</si>
  <si>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</si>
  <si>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</si>
  <si>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韓素燒若飯糰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</si>
  <si>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</si>
  <si>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</si>
  <si>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</si>
  <si>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</si>
  <si>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</si>
  <si>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</si>
  <si>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</si>
  <si>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</si>
  <si>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</si>
  <si>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熱食義麵</t>
  </si>
  <si>
    <t>焗烤蕃茄起司四方麵</t>
  </si>
  <si>
    <t>美式雞丁餐盒</t>
  </si>
  <si>
    <t>涼麵二線</t>
    <phoneticPr fontId="9" type="noConversion"/>
  </si>
  <si>
    <t>經典滷肉飯</t>
  </si>
  <si>
    <t>海陸雙拼肉肉餐盒</t>
  </si>
  <si>
    <t>香腸腿排雙拼便當</t>
  </si>
  <si>
    <t>蔬活腿排補力餐盒</t>
  </si>
  <si>
    <t>季節調理麵</t>
  </si>
  <si>
    <t>和風匠製胡麻涼麵</t>
  </si>
  <si>
    <t>韓式部隊鍋</t>
  </si>
  <si>
    <t>日式壽喜燒</t>
  </si>
  <si>
    <t>東京豚骨風味拉麵</t>
  </si>
  <si>
    <t>醬油叉燒拉麵</t>
  </si>
  <si>
    <t>和風牛肉咖哩炸飯糰</t>
  </si>
  <si>
    <t>涼麵一線
(二配)</t>
    <phoneticPr fontId="9" type="noConversion"/>
  </si>
  <si>
    <t>二配乳酪燻腸紅醬焗飯</t>
  </si>
  <si>
    <t>二配西班牙風味海鮮燉飯</t>
  </si>
  <si>
    <t>二配里肌豬排可可咖哩歐姆蛋飯</t>
  </si>
  <si>
    <t>二配黃金雞排蘑菇白醬歐姆蛋飯</t>
  </si>
  <si>
    <t>二配哞哞培根奶香海陸焗飯</t>
  </si>
  <si>
    <t>二配失控起司薯餅焗飯</t>
  </si>
  <si>
    <t>二配大飯糰滷肉飯加蛋</t>
  </si>
  <si>
    <t>二配蒙古風味烤肉飯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</si>
  <si>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</si>
  <si>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</si>
  <si>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</si>
  <si>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</si>
  <si>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</si>
  <si>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涼麵二線
(二配)</t>
    <phoneticPr fontId="9" type="noConversion"/>
  </si>
  <si>
    <t>涼麵三線</t>
    <phoneticPr fontId="9" type="noConversion"/>
  </si>
  <si>
    <t>4℃-壽司手卷</t>
  </si>
  <si>
    <t>明太子泡菜牛飯卷</t>
  </si>
  <si>
    <t>(舊)
3300型飯糰線</t>
    <phoneticPr fontId="9" type="noConversion"/>
  </si>
  <si>
    <t>一配紅運烏魚子紹興飯糰</t>
  </si>
  <si>
    <t>福氣魚四喜開運便當</t>
  </si>
  <si>
    <t>鴻運番茄湯麵</t>
  </si>
  <si>
    <t>115.02.01星期六</t>
    <phoneticPr fontId="9" type="noConversion"/>
  </si>
  <si>
    <t>115.02.02星期日</t>
    <phoneticPr fontId="9" type="noConversion"/>
  </si>
  <si>
    <t>便當二線
(二配)</t>
    <phoneticPr fontId="9" type="noConversion"/>
  </si>
  <si>
    <t>115.02.03星期一</t>
    <phoneticPr fontId="9" type="noConversion"/>
  </si>
  <si>
    <t>115.02.04星期二</t>
    <phoneticPr fontId="9" type="noConversion"/>
  </si>
  <si>
    <t>115.02.05星期四</t>
    <phoneticPr fontId="9" type="noConversion"/>
  </si>
  <si>
    <t>115.02.06星期五</t>
    <phoneticPr fontId="9" type="noConversion"/>
  </si>
  <si>
    <t>115.02.07星期六</t>
    <phoneticPr fontId="9" type="noConversion"/>
  </si>
  <si>
    <t>115.02.08星期日</t>
    <phoneticPr fontId="9" type="noConversion"/>
  </si>
  <si>
    <t>115.02.09星期一</t>
    <phoneticPr fontId="9" type="noConversion"/>
  </si>
  <si>
    <t>115.02.10星期二</t>
    <phoneticPr fontId="9" type="noConversion"/>
  </si>
  <si>
    <t>115.02.11星期三</t>
    <phoneticPr fontId="9" type="noConversion"/>
  </si>
  <si>
    <t>115.02.12星期四</t>
    <phoneticPr fontId="9" type="noConversion"/>
  </si>
  <si>
    <t>115.02.13星期五</t>
    <phoneticPr fontId="9" type="noConversion"/>
  </si>
  <si>
    <t>115.02.14星期六</t>
    <phoneticPr fontId="9" type="noConversion"/>
  </si>
  <si>
    <t>115.02.15星期日</t>
    <phoneticPr fontId="9" type="noConversion"/>
  </si>
  <si>
    <t>115.02.16星期一</t>
    <phoneticPr fontId="9" type="noConversion"/>
  </si>
  <si>
    <t>115.02.17星期二</t>
    <phoneticPr fontId="9" type="noConversion"/>
  </si>
  <si>
    <t>115.02.18星期三</t>
    <phoneticPr fontId="9" type="noConversion"/>
  </si>
  <si>
    <t>115.02.19星期四</t>
    <phoneticPr fontId="9" type="noConversion"/>
  </si>
  <si>
    <t>115.02.20星期五</t>
    <phoneticPr fontId="9" type="noConversion"/>
  </si>
  <si>
    <t>115.02.21星期六</t>
    <phoneticPr fontId="9" type="noConversion"/>
  </si>
  <si>
    <t>115.02.22星期日</t>
    <phoneticPr fontId="9" type="noConversion"/>
  </si>
  <si>
    <t>115.02.23星期一</t>
    <phoneticPr fontId="9" type="noConversion"/>
  </si>
  <si>
    <t>115.02.24星期二</t>
    <phoneticPr fontId="9" type="noConversion"/>
  </si>
  <si>
    <t>香料咖哩烤雞飯卷</t>
  </si>
  <si>
    <t>蟹味可樂餅風炸飯糰</t>
  </si>
  <si>
    <t>115.02.25星期三</t>
    <phoneticPr fontId="9" type="noConversion"/>
  </si>
  <si>
    <t>115.02.26星期四</t>
    <phoneticPr fontId="9" type="noConversion"/>
  </si>
  <si>
    <t>115.02.27星期五</t>
    <phoneticPr fontId="9" type="noConversion"/>
  </si>
  <si>
    <t>115.02.28星期六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</si>
</sst>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80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0" fillId="0" borderId="25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1" fillId="0" borderId="25" xfId="2" applyFont="1" applyBorder="1" applyAlignment="1">
      <alignment horizontal="left" vertical="center" shrinkToFi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179" fontId="1" fillId="0" borderId="64" xfId="6" applyNumberFormat="1" applyFont="1" applyBorder="1" applyAlignment="1">
      <alignment horizontal="center" vertical="center"/>
    </xf>
    <xf numFmtId="0" fontId="26" fillId="4" borderId="42" xfId="2" applyFont="1" applyFill="1" applyBorder="1" applyAlignment="1">
      <alignment horizontal="center" vertical="center" wrapText="1"/>
    </xf>
    <xf numFmtId="0" fontId="26" fillId="4" borderId="67" xfId="2" applyFont="1" applyFill="1" applyBorder="1" applyAlignment="1">
      <alignment horizontal="center" vertical="center" wrapText="1"/>
    </xf>
    <xf numFmtId="0" fontId="26" fillId="4" borderId="48" xfId="2" applyFont="1" applyFill="1" applyBorder="1" applyAlignment="1">
      <alignment horizontal="center" vertical="center" wrapText="1"/>
    </xf>
    <xf numFmtId="0" fontId="28" fillId="11" borderId="42" xfId="2" applyFont="1" applyFill="1" applyBorder="1" applyAlignment="1">
      <alignment horizontal="center" vertical="center" wrapText="1"/>
    </xf>
    <xf numFmtId="0" fontId="28" fillId="11" borderId="67" xfId="2" applyFont="1" applyFill="1" applyBorder="1" applyAlignment="1">
      <alignment horizontal="center" vertical="center" wrapText="1"/>
    </xf>
    <xf numFmtId="0" fontId="28" fillId="11" borderId="48" xfId="2" applyFont="1" applyFill="1" applyBorder="1" applyAlignment="1">
      <alignment horizontal="center" vertical="center" wrapText="1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68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ustomXml" Target="../customXml/item2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calcChain" Target="calcChain.xml"/><Relationship Id="rId9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1C7A-9D71-4032-8D3C-E51A96116FB6}">
  <sheetPr>
    <tabColor theme="8" tint="0.59999389629810485"/>
  </sheetPr>
  <dimension ref="B1:AR42"/>
  <sheetViews>
    <sheetView tabSelected="1" zoomScale="70" zoomScaleNormal="70" workbookViewId="0">
      <selection activeCell="N41" sqref="N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257</v>
      </c>
      <c r="D3" s="263"/>
      <c r="E3" s="3" t="s">
        <v>2</v>
      </c>
      <c r="F3" s="264">
        <f>'0228(18度C)'!D1+'0228(4度C)'!D1</f>
        <v>131697</v>
      </c>
      <c r="G3" s="265"/>
      <c r="H3" s="3" t="s">
        <v>3</v>
      </c>
      <c r="I3" s="266">
        <f>'0228(18度C)'!F1+'0228(4度C)'!F1</f>
        <v>3915929.6199999996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550.03518665359184</v>
      </c>
      <c r="F6" s="239" t="e">
        <f>AVERAGE(#REF!,D14:K14)</f>
        <v>#REF!</v>
      </c>
      <c r="G6" s="240">
        <f>AVERAGE(D14:K14)</f>
        <v>209.01032628751403</v>
      </c>
      <c r="H6" s="241"/>
      <c r="I6" s="240">
        <f>AVERAGE(L14:O14)</f>
        <v>92.630803242446575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'0228(4度C)'!Y2</f>
        <v>0</v>
      </c>
      <c r="P6" s="229">
        <f>'0228(4度C)'!Z2</f>
        <v>0</v>
      </c>
      <c r="Q6" s="229">
        <f>'0228(4度C)'!AC2</f>
        <v>0</v>
      </c>
      <c r="R6" s="229">
        <f>'0228(4度C)'!AD2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489.05638532781512</v>
      </c>
      <c r="F7" s="235" t="e">
        <f>AVERAGE(#REF!,D15:K15)</f>
        <v>#REF!</v>
      </c>
      <c r="G7" s="236">
        <f>AVERAGE(D15:K15)</f>
        <v>185.45097008662728</v>
      </c>
      <c r="H7" s="237"/>
      <c r="I7" s="236">
        <f>AVERAGE(L15:O15)</f>
        <v>82.595783395675824</v>
      </c>
      <c r="J7" s="237"/>
      <c r="K7" s="236">
        <f>AVERAGE(D33:O33)</f>
        <v>653.03309651328584</v>
      </c>
      <c r="L7" s="237"/>
      <c r="M7" s="236">
        <f>AVERAGE(P33:X33)</f>
        <v>697.75290487105622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0.88971141790491892</v>
      </c>
      <c r="F8" s="243" t="e">
        <f>AVERAGE(D16:K16,#REF!)</f>
        <v>#REF!</v>
      </c>
      <c r="G8" s="222">
        <f>AVERAGE(D16:K16)</f>
        <v>0.89160684249489186</v>
      </c>
      <c r="H8" s="223"/>
      <c r="I8" s="222">
        <f>AVERAGE(L16:O16)</f>
        <v>0.89164615197629871</v>
      </c>
      <c r="J8" s="223"/>
      <c r="K8" s="222">
        <f>AVERAGE(D34:O34)</f>
        <v>0.88988962408064476</v>
      </c>
      <c r="L8" s="223"/>
      <c r="M8" s="222">
        <f>AVERAGE(P34:X34)</f>
        <v>0.88720733719351763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 t="s">
        <v>42</v>
      </c>
      <c r="F14" s="28">
        <v>100.84112149532712</v>
      </c>
      <c r="G14" s="28">
        <v>82.644628099173559</v>
      </c>
      <c r="H14" s="28">
        <v>88.888888888888886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98.305084745762699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 t="s">
        <v>42</v>
      </c>
      <c r="F15" s="35">
        <v>90.372875960172919</v>
      </c>
      <c r="G15" s="35">
        <v>73.698515832645242</v>
      </c>
      <c r="H15" s="35">
        <v>79.5207132698701</v>
      </c>
      <c r="I15" s="35">
        <v>498.21177528382083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77.505574316274831</v>
      </c>
      <c r="O15" s="38">
        <v>87.68599247507683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 t="s">
        <v>42</v>
      </c>
      <c r="F16" s="43">
        <f t="shared" ref="F16:I16" si="0">F15/F14</f>
        <v>0.89619070692664515</v>
      </c>
      <c r="G16" s="43">
        <f t="shared" si="0"/>
        <v>0.89175204157500743</v>
      </c>
      <c r="H16" s="43">
        <f t="shared" si="0"/>
        <v>0.89460802428603869</v>
      </c>
      <c r="I16" s="43">
        <f t="shared" si="0"/>
        <v>0.88387659719187617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0.89131410463716054</v>
      </c>
      <c r="O16" s="46">
        <f t="shared" si="1"/>
        <v>0.89197819931543687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 t="s">
        <v>42</v>
      </c>
      <c r="F17" s="48">
        <v>0.25</v>
      </c>
      <c r="G17" s="48">
        <v>0.25025462962962963</v>
      </c>
      <c r="H17" s="48">
        <v>0.25</v>
      </c>
      <c r="I17" s="48">
        <v>0.40295138888888887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0.70849537037037036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 t="s">
        <v>42</v>
      </c>
      <c r="F18" s="48">
        <v>0.53222222222222226</v>
      </c>
      <c r="G18" s="48">
        <v>0.59305555555555556</v>
      </c>
      <c r="H18" s="48">
        <v>0.4472800925925926</v>
      </c>
      <c r="I18" s="48">
        <v>0.47855324074074074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0.83888888888888891</v>
      </c>
      <c r="O18" s="50">
        <v>0.82916666666666672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 t="s">
        <v>42</v>
      </c>
      <c r="F23" s="58">
        <v>21.6</v>
      </c>
      <c r="G23" s="58">
        <v>24.2</v>
      </c>
      <c r="H23" s="58">
        <v>18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267.78764443950485</v>
      </c>
      <c r="H33" s="35">
        <v>390.09235713968093</v>
      </c>
      <c r="I33" s="35" t="s">
        <v>42</v>
      </c>
      <c r="J33" s="35" t="s">
        <v>42</v>
      </c>
      <c r="K33" s="35">
        <v>684.71317907948219</v>
      </c>
      <c r="L33" s="35" t="s">
        <v>42</v>
      </c>
      <c r="M33" s="35">
        <v>740.85640389967273</v>
      </c>
      <c r="N33" s="35">
        <v>998.44808752925871</v>
      </c>
      <c r="O33" s="35">
        <v>836.3009069921161</v>
      </c>
      <c r="P33" s="34">
        <v>267.7022735960868</v>
      </c>
      <c r="Q33" s="35" t="s">
        <v>42</v>
      </c>
      <c r="R33" s="35" t="s">
        <v>42</v>
      </c>
      <c r="S33" s="35" t="s">
        <v>42</v>
      </c>
      <c r="T33" s="35">
        <v>705.07885834778222</v>
      </c>
      <c r="U33" s="35" t="s">
        <v>42</v>
      </c>
      <c r="V33" s="35">
        <v>684.38720674265721</v>
      </c>
      <c r="W33" s="35">
        <v>974.13665963875371</v>
      </c>
      <c r="X33" s="38">
        <v>857.45952603000126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0.87402911726782828</v>
      </c>
      <c r="H34" s="43">
        <f>H33/H32</f>
        <v>0.90021313186080221</v>
      </c>
      <c r="I34" s="43" t="s">
        <v>42</v>
      </c>
      <c r="J34" s="43" t="s">
        <v>42</v>
      </c>
      <c r="K34" s="43">
        <f>K33/K32</f>
        <v>0.89911831596295644</v>
      </c>
      <c r="L34" s="43" t="s">
        <v>42</v>
      </c>
      <c r="M34" s="43">
        <f>M33/M32</f>
        <v>0.89800776230263357</v>
      </c>
      <c r="N34" s="43">
        <f>N33/N32</f>
        <v>0.88098360664346365</v>
      </c>
      <c r="O34" s="43">
        <f>O33/O32</f>
        <v>0.88698581044618374</v>
      </c>
      <c r="P34" s="42">
        <f>P33/P32</f>
        <v>0.87375047632056102</v>
      </c>
      <c r="Q34" s="43" t="s">
        <v>42</v>
      </c>
      <c r="R34" s="43" t="s">
        <v>42</v>
      </c>
      <c r="S34" s="43" t="s">
        <v>42</v>
      </c>
      <c r="T34" s="43">
        <f>T33/T32</f>
        <v>0.89533823282258063</v>
      </c>
      <c r="U34" s="43" t="s">
        <v>42</v>
      </c>
      <c r="V34" s="43">
        <f>V33/V32</f>
        <v>0.89869027148025693</v>
      </c>
      <c r="W34" s="43">
        <f>W33/W32</f>
        <v>0.88557878148977609</v>
      </c>
      <c r="X34" s="46">
        <f>X33/X32</f>
        <v>0.88267892385441304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0.3034722222222222</v>
      </c>
      <c r="H35" s="48">
        <v>0.25025462962962963</v>
      </c>
      <c r="I35" s="48" t="s">
        <v>42</v>
      </c>
      <c r="J35" s="48" t="s">
        <v>42</v>
      </c>
      <c r="K35" s="48">
        <v>0.39583333333333331</v>
      </c>
      <c r="L35" s="48" t="s">
        <v>42</v>
      </c>
      <c r="M35" s="48">
        <v>0.29166666666666669</v>
      </c>
      <c r="N35" s="48">
        <v>0.29195601851851855</v>
      </c>
      <c r="O35" s="48">
        <v>0.29177083333333331</v>
      </c>
      <c r="P35" s="47">
        <v>0.70843750000000005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0.70856481481481481</v>
      </c>
      <c r="W35" s="48">
        <v>0.7084259259259259</v>
      </c>
      <c r="X35" s="50">
        <v>0.70846064814814813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0.39877314814814813</v>
      </c>
      <c r="H36" s="48">
        <v>0.28571759259259261</v>
      </c>
      <c r="I36" s="48" t="s">
        <v>42</v>
      </c>
      <c r="J36" s="48" t="s">
        <v>42</v>
      </c>
      <c r="K36" s="48">
        <v>0.47712962962962963</v>
      </c>
      <c r="L36" s="48" t="s">
        <v>42</v>
      </c>
      <c r="M36" s="48">
        <v>0.38214120370370369</v>
      </c>
      <c r="N36" s="48">
        <v>0.43263888888888891</v>
      </c>
      <c r="O36" s="48">
        <v>0.41111111111111109</v>
      </c>
      <c r="P36" s="47">
        <v>0.80208333333333337</v>
      </c>
      <c r="Q36" s="48" t="s">
        <v>42</v>
      </c>
      <c r="R36" s="48" t="s">
        <v>42</v>
      </c>
      <c r="S36" s="48" t="s">
        <v>42</v>
      </c>
      <c r="T36" s="48">
        <v>0.86070601851851847</v>
      </c>
      <c r="U36" s="48" t="s">
        <v>42</v>
      </c>
      <c r="V36" s="48">
        <v>0.85561342592592593</v>
      </c>
      <c r="W36" s="48">
        <v>0.9868055555555556</v>
      </c>
      <c r="X36" s="50">
        <v>0.99457175925925922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D29:O29"/>
    <mergeCell ref="P29:X29"/>
    <mergeCell ref="B30:C31"/>
    <mergeCell ref="B35:B36"/>
    <mergeCell ref="B37:C37"/>
    <mergeCell ref="B38:C38"/>
    <mergeCell ref="B39:C39"/>
    <mergeCell ref="B40:C40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29D7A-B94F-4D7F-8CCE-102E7F5CFA52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87934</v>
      </c>
      <c r="E1" s="88" t="s">
        <v>3</v>
      </c>
      <c r="F1" s="89">
        <f>SUM(G5:G191)</f>
        <v>1718979.13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46081</v>
      </c>
      <c r="B2" s="332"/>
      <c r="C2" s="92" t="s">
        <v>40</v>
      </c>
      <c r="D2" s="93">
        <f>AVERAGE(N21,N38,N55,N72,N89,N106,N123,N140,N157,N174,N191)</f>
        <v>673.36028213045427</v>
      </c>
      <c r="E2" s="93" t="s">
        <v>91</v>
      </c>
      <c r="F2" s="94">
        <f>F1/D1</f>
        <v>19.548515136352265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1485</v>
      </c>
      <c r="G5" s="148">
        <f t="shared" ref="G5:G8" si="0">E5*F5</f>
        <v>42426.45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3128.1451141018106</v>
      </c>
      <c r="N5" s="152">
        <f>M5/L5</f>
        <v>260.67875950848423</v>
      </c>
      <c r="O5" s="154">
        <f>L5-I5</f>
        <v>0</v>
      </c>
      <c r="P5" s="155">
        <f>N5-K5</f>
        <v>-39.321240491515766</v>
      </c>
      <c r="Q5" s="156">
        <f>N5/K5</f>
        <v>0.86892919836161409</v>
      </c>
      <c r="R5" s="289">
        <f>Q21</f>
        <v>0.87402911726782828</v>
      </c>
      <c r="S5" s="157">
        <v>0.3034722222222222</v>
      </c>
      <c r="T5" s="158">
        <v>0.32325231481481481</v>
      </c>
      <c r="U5" s="159"/>
      <c r="V5" s="160">
        <v>28.483333333333363</v>
      </c>
      <c r="W5" s="161"/>
      <c r="X5" s="162"/>
      <c r="Y5" s="292"/>
      <c r="Z5" s="293"/>
      <c r="AA5" s="115">
        <f>M5-J5</f>
        <v>-471.85488589818942</v>
      </c>
      <c r="AB5" s="156">
        <f>M5/J5</f>
        <v>0.86892919836161409</v>
      </c>
      <c r="AC5" s="281">
        <f>AB21</f>
        <v>0.87402911726782828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1784</v>
      </c>
      <c r="G6" s="103">
        <f t="shared" si="0"/>
        <v>53252.4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3140.5378973105035</v>
      </c>
      <c r="N6" s="106">
        <f>M6/L6</f>
        <v>261.71149144254196</v>
      </c>
      <c r="O6" s="108">
        <f>L6-I6</f>
        <v>0</v>
      </c>
      <c r="P6" s="109">
        <f>N6-K6</f>
        <v>-38.288508557458044</v>
      </c>
      <c r="Q6" s="110">
        <f>N6/K6</f>
        <v>0.87237163814180652</v>
      </c>
      <c r="R6" s="290"/>
      <c r="S6" s="47">
        <v>0.32638888888888884</v>
      </c>
      <c r="T6" s="48">
        <v>0.35005787037037039</v>
      </c>
      <c r="U6" s="111">
        <v>4.5166666666666</v>
      </c>
      <c r="V6" s="112">
        <v>34.083333333333442</v>
      </c>
      <c r="W6" s="113"/>
      <c r="X6" s="116"/>
      <c r="Y6" s="276"/>
      <c r="Z6" s="277"/>
      <c r="AA6" s="117">
        <f>M6-J6</f>
        <v>-459.46210268949653</v>
      </c>
      <c r="AB6" s="110">
        <f>M6/J6</f>
        <v>0.87237163814180652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1708</v>
      </c>
      <c r="G7" s="103">
        <f t="shared" si="0"/>
        <v>50420.159999999996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3140.347293156286</v>
      </c>
      <c r="N7" s="106">
        <f>M7/L7</f>
        <v>261.69560776302382</v>
      </c>
      <c r="O7" s="108">
        <f>L7-I7</f>
        <v>0</v>
      </c>
      <c r="P7" s="109">
        <f>N7-K7</f>
        <v>-38.304392236976184</v>
      </c>
      <c r="Q7" s="110">
        <f>N7/K7</f>
        <v>0.87231869254341277</v>
      </c>
      <c r="R7" s="290"/>
      <c r="S7" s="47">
        <v>0.35372685185185188</v>
      </c>
      <c r="T7" s="48">
        <v>0.37638888888888888</v>
      </c>
      <c r="U7" s="111">
        <v>5.2833333333333332</v>
      </c>
      <c r="V7" s="112">
        <v>32.63333333333329</v>
      </c>
      <c r="W7" s="113"/>
      <c r="X7" s="116"/>
      <c r="Y7" s="276"/>
      <c r="Z7" s="277"/>
      <c r="AA7" s="117">
        <f>M7-J7</f>
        <v>-459.65270684371399</v>
      </c>
      <c r="AB7" s="110">
        <f>M7/J7</f>
        <v>0.87231869254341277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1442</v>
      </c>
      <c r="G8" s="103">
        <f t="shared" si="0"/>
        <v>36972.879999999997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3176.9889840881283</v>
      </c>
      <c r="N8" s="106">
        <f>M8/L8</f>
        <v>288.81718037164802</v>
      </c>
      <c r="O8" s="108">
        <f>L8-I8</f>
        <v>0</v>
      </c>
      <c r="P8" s="109">
        <f>N8-K8</f>
        <v>-38.455546901079231</v>
      </c>
      <c r="Q8" s="110">
        <f>N8/K8</f>
        <v>0.88249694002448009</v>
      </c>
      <c r="R8" s="290"/>
      <c r="S8" s="47">
        <v>0.37986111111111109</v>
      </c>
      <c r="T8" s="48">
        <v>0.39877314814814813</v>
      </c>
      <c r="U8" s="111">
        <v>4.9999999999999822</v>
      </c>
      <c r="V8" s="112">
        <v>27.233333333333327</v>
      </c>
      <c r="W8" s="113"/>
      <c r="X8" s="116"/>
      <c r="Y8" s="276"/>
      <c r="Z8" s="277"/>
      <c r="AA8" s="117">
        <f>M8-J8</f>
        <v>-423.01101591187171</v>
      </c>
      <c r="AB8" s="110">
        <f>M8/J8</f>
        <v>0.88249694002448009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3146.5048221641819</v>
      </c>
      <c r="N21" s="138">
        <f>M21/L21</f>
        <v>267.78764443950485</v>
      </c>
      <c r="O21" s="139">
        <f>L21-I21</f>
        <v>0</v>
      </c>
      <c r="P21" s="140">
        <f>N21-K21</f>
        <v>-38.595334283899433</v>
      </c>
      <c r="Q21" s="141">
        <f>N21/K21</f>
        <v>0.87402911726782828</v>
      </c>
      <c r="R21" s="291"/>
      <c r="S21" s="142">
        <f>S5</f>
        <v>0.3034722222222222</v>
      </c>
      <c r="T21" s="143">
        <f>INDEX(T5:T20,COUNTA(T5:T20))</f>
        <v>0.39877314814814813</v>
      </c>
      <c r="U21" s="144"/>
      <c r="V21" s="166"/>
      <c r="W21" s="167"/>
      <c r="X21" s="138"/>
      <c r="Y21" s="279"/>
      <c r="Z21" s="280"/>
      <c r="AA21" s="168">
        <f>M21-J21</f>
        <v>-453.49517783581814</v>
      </c>
      <c r="AB21" s="141">
        <f>M21/J21</f>
        <v>0.87402911726782828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805</v>
      </c>
      <c r="G22" s="148">
        <f t="shared" ref="G22:G23" si="5">E22*F22</f>
        <v>11294.15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2340.8723747980612</v>
      </c>
      <c r="N22" s="152">
        <f>M22/L22</f>
        <v>390.14539579967686</v>
      </c>
      <c r="O22" s="154">
        <f>L22-I22</f>
        <v>0</v>
      </c>
      <c r="P22" s="155">
        <f>N22-K22</f>
        <v>-43.187937533656452</v>
      </c>
      <c r="Q22" s="156">
        <f>N22/K22</f>
        <v>0.9003355287684851</v>
      </c>
      <c r="R22" s="289">
        <f>Q38</f>
        <v>0.90021313186080221</v>
      </c>
      <c r="S22" s="157">
        <v>0.25025462962962963</v>
      </c>
      <c r="T22" s="158">
        <v>0.26458333333333334</v>
      </c>
      <c r="U22" s="159"/>
      <c r="V22" s="160">
        <v>20.633333333333333</v>
      </c>
      <c r="W22" s="158"/>
      <c r="X22" s="169"/>
      <c r="Y22" s="292"/>
      <c r="Z22" s="293"/>
      <c r="AA22" s="115">
        <f>M22-J22</f>
        <v>-259.12762520193883</v>
      </c>
      <c r="AB22" s="156">
        <f>M22/J22</f>
        <v>0.9003355287684851</v>
      </c>
      <c r="AC22" s="281">
        <f>AB38</f>
        <v>0.90021313186080221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992</v>
      </c>
      <c r="G23" s="103">
        <f t="shared" si="5"/>
        <v>14374.08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2340.2359108781097</v>
      </c>
      <c r="N23" s="106">
        <f>M23/L23</f>
        <v>390.03931847968494</v>
      </c>
      <c r="O23" s="108">
        <f>L23-I23</f>
        <v>0</v>
      </c>
      <c r="P23" s="109">
        <f>N23-K23</f>
        <v>-43.294014853648378</v>
      </c>
      <c r="Q23" s="110">
        <f>N23/K23</f>
        <v>0.90009073495311909</v>
      </c>
      <c r="R23" s="290"/>
      <c r="S23" s="47">
        <v>0.26805555555555555</v>
      </c>
      <c r="T23" s="48">
        <v>0.28571759259259261</v>
      </c>
      <c r="U23" s="111">
        <v>4.9999999999999822</v>
      </c>
      <c r="V23" s="112">
        <v>25.433333333333366</v>
      </c>
      <c r="W23" s="113"/>
      <c r="X23" s="13"/>
      <c r="Y23" s="276"/>
      <c r="Z23" s="277"/>
      <c r="AA23" s="117">
        <f>M23-J23</f>
        <v>-259.76408912189027</v>
      </c>
      <c r="AB23" s="110">
        <f>M23/J23</f>
        <v>0.90009073495311909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2340.5541428380857</v>
      </c>
      <c r="N38" s="138">
        <f>M38/L38</f>
        <v>390.09235713968093</v>
      </c>
      <c r="O38" s="139">
        <f>L38-I38</f>
        <v>0</v>
      </c>
      <c r="P38" s="140">
        <f>N38-K38</f>
        <v>-43.240976193652386</v>
      </c>
      <c r="Q38" s="141">
        <f>N38/K38</f>
        <v>0.90021313186080221</v>
      </c>
      <c r="R38" s="291"/>
      <c r="S38" s="142">
        <f>S22</f>
        <v>0.25025462962962963</v>
      </c>
      <c r="T38" s="143">
        <f>INDEX(T22:T37,COUNTA(T22:T37))</f>
        <v>0.28571759259259261</v>
      </c>
      <c r="U38" s="144"/>
      <c r="V38" s="166"/>
      <c r="W38" s="167"/>
      <c r="X38" s="138"/>
      <c r="Y38" s="279"/>
      <c r="Z38" s="280"/>
      <c r="AA38" s="168">
        <f>M38-J38</f>
        <v>-259.44585716191432</v>
      </c>
      <c r="AB38" s="141">
        <f>M38/J38</f>
        <v>0.90021313186080221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801</v>
      </c>
      <c r="G39" s="148">
        <f t="shared" ref="G39:G41" si="9">E39*F39</f>
        <v>17846.280000000002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2969.7219361482962</v>
      </c>
      <c r="N39" s="152">
        <f>M39/L39</f>
        <v>593.94438722965924</v>
      </c>
      <c r="O39" s="154">
        <f>L39-I39</f>
        <v>0</v>
      </c>
      <c r="P39" s="155">
        <f>N39-K39</f>
        <v>-66.055612770340758</v>
      </c>
      <c r="Q39" s="156">
        <f>N39/K39</f>
        <v>0.89991573822675641</v>
      </c>
      <c r="R39" s="289">
        <f>Q55</f>
        <v>0.89911831596295644</v>
      </c>
      <c r="S39" s="157">
        <v>0.39583333333333331</v>
      </c>
      <c r="T39" s="158">
        <v>0.40707175925925926</v>
      </c>
      <c r="U39" s="159"/>
      <c r="V39" s="160">
        <v>16.183333333333358</v>
      </c>
      <c r="W39" s="158"/>
      <c r="X39" s="169"/>
      <c r="Y39" s="292"/>
      <c r="Z39" s="293"/>
      <c r="AA39" s="115">
        <f>M39-J39</f>
        <v>-330.27806385170379</v>
      </c>
      <c r="AB39" s="156">
        <f>M39/J39</f>
        <v>0.89991573822675641</v>
      </c>
      <c r="AC39" s="281">
        <f>AB55</f>
        <v>0.89911831596295644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1013</v>
      </c>
      <c r="G40" s="103">
        <f t="shared" si="9"/>
        <v>21728.85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2967.2904800650849</v>
      </c>
      <c r="N40" s="106">
        <f>M40/L40</f>
        <v>741.82262001627123</v>
      </c>
      <c r="O40" s="108">
        <f>L40-I40</f>
        <v>0</v>
      </c>
      <c r="P40" s="109">
        <f>N40-K40</f>
        <v>-83.17737998372877</v>
      </c>
      <c r="Q40" s="110">
        <f>N40/K40</f>
        <v>0.89917893335305599</v>
      </c>
      <c r="R40" s="290"/>
      <c r="S40" s="47">
        <v>0.41041666666666665</v>
      </c>
      <c r="T40" s="48">
        <v>0.42464120370370373</v>
      </c>
      <c r="U40" s="111">
        <v>4.8166666666666469</v>
      </c>
      <c r="V40" s="112">
        <v>20.483333333333391</v>
      </c>
      <c r="W40" s="113"/>
      <c r="X40" s="116"/>
      <c r="Y40" s="276"/>
      <c r="Z40" s="277"/>
      <c r="AA40" s="117">
        <f>M40-J40</f>
        <v>-332.70951993491508</v>
      </c>
      <c r="AB40" s="110">
        <f>M40/J40</f>
        <v>0.89917893335305599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3511</v>
      </c>
      <c r="G41" s="103">
        <f t="shared" si="9"/>
        <v>58493.26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2964.2589118198862</v>
      </c>
      <c r="N41" s="106">
        <f>M41/L41</f>
        <v>741.06472795497154</v>
      </c>
      <c r="O41" s="108">
        <f>L41-I41</f>
        <v>0</v>
      </c>
      <c r="P41" s="109">
        <f>N41-K41</f>
        <v>-83.935272045028455</v>
      </c>
      <c r="Q41" s="110">
        <f>N41/K41</f>
        <v>0.89826027630905647</v>
      </c>
      <c r="R41" s="290"/>
      <c r="S41" s="47">
        <v>0.42777777777777776</v>
      </c>
      <c r="T41" s="48">
        <v>0.47712962962962963</v>
      </c>
      <c r="U41" s="111">
        <v>4.5166666666666</v>
      </c>
      <c r="V41" s="112">
        <v>71.066666666666691</v>
      </c>
      <c r="W41" s="113"/>
      <c r="X41" s="13"/>
      <c r="Y41" s="276"/>
      <c r="Z41" s="277"/>
      <c r="AA41" s="117">
        <f>M41-J41</f>
        <v>-335.74108818011382</v>
      </c>
      <c r="AB41" s="110">
        <f>M41/J41</f>
        <v>0.89826027630905647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2967.0904426777561</v>
      </c>
      <c r="N55" s="138">
        <f>M55/L55</f>
        <v>684.71317907948219</v>
      </c>
      <c r="O55" s="139">
        <f>L55-I55</f>
        <v>0</v>
      </c>
      <c r="P55" s="140">
        <f>N55-K55</f>
        <v>-76.825282458979359</v>
      </c>
      <c r="Q55" s="141">
        <f>N55/K55</f>
        <v>0.89911831596295644</v>
      </c>
      <c r="R55" s="291"/>
      <c r="S55" s="142">
        <f>S39</f>
        <v>0.39583333333333331</v>
      </c>
      <c r="T55" s="143">
        <f>INDEX(T39:T54,COUNTA(T39:T54))</f>
        <v>0.47712962962962963</v>
      </c>
      <c r="U55" s="144"/>
      <c r="V55" s="166"/>
      <c r="W55" s="167"/>
      <c r="X55" s="138"/>
      <c r="Y55" s="279"/>
      <c r="Z55" s="280"/>
      <c r="AA55" s="168">
        <f>M55-J55</f>
        <v>-332.90955732224393</v>
      </c>
      <c r="AB55" s="141">
        <f>M55/J55</f>
        <v>0.89911831596295644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2246</v>
      </c>
      <c r="G56" s="148">
        <f t="shared" ref="G56:G58" si="14">E56*F56</f>
        <v>40180.94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2962.8435324294628</v>
      </c>
      <c r="N56" s="152">
        <f>M56/L56</f>
        <v>740.7108831073657</v>
      </c>
      <c r="O56" s="154">
        <f>L56-I56</f>
        <v>0</v>
      </c>
      <c r="P56" s="155">
        <f>N56-K56</f>
        <v>-84.289116892634297</v>
      </c>
      <c r="Q56" s="156">
        <f>N56/K56</f>
        <v>0.89783137346347353</v>
      </c>
      <c r="R56" s="289">
        <f>Q72</f>
        <v>0.89800776230263357</v>
      </c>
      <c r="S56" s="157">
        <v>0.29166666666666669</v>
      </c>
      <c r="T56" s="158">
        <v>0.32325231481481481</v>
      </c>
      <c r="U56" s="159"/>
      <c r="V56" s="160">
        <v>45.483333333333306</v>
      </c>
      <c r="W56" s="161"/>
      <c r="X56" s="162"/>
      <c r="Y56" s="292"/>
      <c r="Z56" s="293"/>
      <c r="AA56" s="115">
        <f>M56-J56</f>
        <v>-337.15646757053719</v>
      </c>
      <c r="AB56" s="156">
        <f>M56/J56</f>
        <v>0.89783137346347353</v>
      </c>
      <c r="AC56" s="281">
        <f>AB72</f>
        <v>0.89800776230263357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1229</v>
      </c>
      <c r="G57" s="103">
        <f t="shared" si="14"/>
        <v>33514.83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2963.4293369055558</v>
      </c>
      <c r="N57" s="106">
        <f>M57/L57</f>
        <v>592.68586738111117</v>
      </c>
      <c r="O57" s="108">
        <f>L57-I57</f>
        <v>0</v>
      </c>
      <c r="P57" s="109">
        <f>N57-K57</f>
        <v>-67.314132618888834</v>
      </c>
      <c r="Q57" s="110">
        <f>N57/K57</f>
        <v>0.89800888997138051</v>
      </c>
      <c r="R57" s="290"/>
      <c r="S57" s="47">
        <v>0.32646990740740739</v>
      </c>
      <c r="T57" s="48">
        <v>0.34375</v>
      </c>
      <c r="U57" s="111">
        <v>4.6333333333333115</v>
      </c>
      <c r="V57" s="112">
        <v>24.883333333333361</v>
      </c>
      <c r="W57" s="113"/>
      <c r="X57" s="116"/>
      <c r="Y57" s="276"/>
      <c r="Z57" s="277"/>
      <c r="AA57" s="117">
        <f>M57-J57</f>
        <v>-336.57066309444417</v>
      </c>
      <c r="AB57" s="110">
        <f>M57/J57</f>
        <v>0.89800888997138051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2484</v>
      </c>
      <c r="G58" s="103">
        <f t="shared" si="14"/>
        <v>46028.520000000004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2964.0039774610541</v>
      </c>
      <c r="N58" s="106">
        <f>M58/L58</f>
        <v>988.00132582035133</v>
      </c>
      <c r="O58" s="108">
        <f>L58-I58</f>
        <v>0</v>
      </c>
      <c r="P58" s="109">
        <f>N58-K58</f>
        <v>-111.99867417964867</v>
      </c>
      <c r="Q58" s="110">
        <f>N58/K58</f>
        <v>0.89818302347304668</v>
      </c>
      <c r="R58" s="290"/>
      <c r="S58" s="47">
        <v>0.34722222222222221</v>
      </c>
      <c r="T58" s="48">
        <v>0.38214120370370369</v>
      </c>
      <c r="U58" s="111">
        <v>4.9999999999999822</v>
      </c>
      <c r="V58" s="112">
        <v>50.283333333333331</v>
      </c>
      <c r="W58" s="113"/>
      <c r="X58" s="116"/>
      <c r="Y58" s="276"/>
      <c r="Z58" s="277"/>
      <c r="AA58" s="117">
        <f>M58-J58</f>
        <v>-335.99602253894591</v>
      </c>
      <c r="AB58" s="110">
        <f>M58/J58</f>
        <v>0.89818302347304668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2963.4256155986909</v>
      </c>
      <c r="N72" s="138">
        <f>M72/L72</f>
        <v>740.85640389967273</v>
      </c>
      <c r="O72" s="139">
        <f>L72-I72</f>
        <v>0</v>
      </c>
      <c r="P72" s="140">
        <f>N72-K72</f>
        <v>-84.143596100327272</v>
      </c>
      <c r="Q72" s="141">
        <f>N72/K72</f>
        <v>0.89800776230263357</v>
      </c>
      <c r="R72" s="291"/>
      <c r="S72" s="142">
        <f>S56</f>
        <v>0.29166666666666669</v>
      </c>
      <c r="T72" s="143">
        <f>INDEX(T56:T71,COUNTA(T56:T71))</f>
        <v>0.38214120370370369</v>
      </c>
      <c r="U72" s="144"/>
      <c r="V72" s="166"/>
      <c r="W72" s="99"/>
      <c r="X72" s="69"/>
      <c r="Y72" s="279"/>
      <c r="Z72" s="280"/>
      <c r="AA72" s="168">
        <f>M72-J72</f>
        <v>-336.57438440130909</v>
      </c>
      <c r="AB72" s="141">
        <f>M72/J72</f>
        <v>0.89800776230263357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817</v>
      </c>
      <c r="G73" s="148">
        <f t="shared" ref="G73:G75" si="18">E73*F73</f>
        <v>14853.06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3145.6684491978749</v>
      </c>
      <c r="N73" s="152">
        <f>M73/L73</f>
        <v>1048.556149732625</v>
      </c>
      <c r="O73" s="154">
        <f>L73-I73</f>
        <v>0</v>
      </c>
      <c r="P73" s="155">
        <f>N73-K73</f>
        <v>-151.44385026737496</v>
      </c>
      <c r="Q73" s="156">
        <f>N73/K73</f>
        <v>0.87379679144385425</v>
      </c>
      <c r="R73" s="289">
        <f>Q89</f>
        <v>0.88098360664346365</v>
      </c>
      <c r="S73" s="157">
        <v>0.29195601851851855</v>
      </c>
      <c r="T73" s="158">
        <v>0.30277777777777776</v>
      </c>
      <c r="U73" s="159"/>
      <c r="V73" s="160">
        <v>15.583333333333265</v>
      </c>
      <c r="W73" s="161"/>
      <c r="X73" s="162"/>
      <c r="Y73" s="292"/>
      <c r="Z73" s="293"/>
      <c r="AA73" s="115">
        <f>M73-J73</f>
        <v>-454.33155080212509</v>
      </c>
      <c r="AB73" s="156">
        <f>M73/J73</f>
        <v>0.87379679144385414</v>
      </c>
      <c r="AC73" s="281">
        <f>AB89</f>
        <v>0.88098360664346353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3312</v>
      </c>
      <c r="G74" s="103">
        <f t="shared" si="18"/>
        <v>46467.360000000001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2693.2911678337477</v>
      </c>
      <c r="N74" s="106">
        <f>M74/L74</f>
        <v>897.76372261124925</v>
      </c>
      <c r="O74" s="108">
        <f>L74-I74</f>
        <v>0</v>
      </c>
      <c r="P74" s="109">
        <f>N74-K74</f>
        <v>-102.23627738875075</v>
      </c>
      <c r="Q74" s="110">
        <f>N74/K74</f>
        <v>0.89776372261124926</v>
      </c>
      <c r="R74" s="290"/>
      <c r="S74" s="47">
        <v>0.31403935185185183</v>
      </c>
      <c r="T74" s="48">
        <v>0.36527777777777776</v>
      </c>
      <c r="U74" s="111">
        <v>16.216666666666669</v>
      </c>
      <c r="V74" s="112">
        <v>73.783333333333331</v>
      </c>
      <c r="W74" s="113"/>
      <c r="X74" s="116"/>
      <c r="Y74" s="276"/>
      <c r="Z74" s="277"/>
      <c r="AA74" s="117">
        <f>M74-J74</f>
        <v>-306.70883216625225</v>
      </c>
      <c r="AB74" s="110">
        <f>M74/J74</f>
        <v>0.89776372261124926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4301</v>
      </c>
      <c r="G75" s="103">
        <f t="shared" si="18"/>
        <v>61418.28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3147.0731707317063</v>
      </c>
      <c r="N75" s="106">
        <f>M75/L75</f>
        <v>1049.0243902439022</v>
      </c>
      <c r="O75" s="108">
        <f>L75-I75</f>
        <v>0</v>
      </c>
      <c r="P75" s="109">
        <f>N75-K75</f>
        <v>-150.97560975609781</v>
      </c>
      <c r="Q75" s="110">
        <f>N75/K75</f>
        <v>0.87418699186991844</v>
      </c>
      <c r="R75" s="290"/>
      <c r="S75" s="47">
        <v>0.37569444444444444</v>
      </c>
      <c r="T75" s="48">
        <v>0.43263888888888891</v>
      </c>
      <c r="U75" s="111">
        <v>15.000000000000027</v>
      </c>
      <c r="V75" s="112">
        <v>82.000000000000028</v>
      </c>
      <c r="W75" s="113"/>
      <c r="X75" s="116"/>
      <c r="Y75" s="276"/>
      <c r="Z75" s="277"/>
      <c r="AA75" s="117">
        <f>M75-J75</f>
        <v>-452.92682926829366</v>
      </c>
      <c r="AB75" s="110">
        <f>M75/J75</f>
        <v>0.87418699186991844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2995.344262587776</v>
      </c>
      <c r="N89" s="138">
        <f>M89/L89</f>
        <v>998.44808752925871</v>
      </c>
      <c r="O89" s="139">
        <f>L89-I89</f>
        <v>0</v>
      </c>
      <c r="P89" s="140">
        <f>N89-K89</f>
        <v>-134.88524580407454</v>
      </c>
      <c r="Q89" s="141">
        <f>N89/K89</f>
        <v>0.88098360664346365</v>
      </c>
      <c r="R89" s="291"/>
      <c r="S89" s="142">
        <f>S73</f>
        <v>0.29195601851851855</v>
      </c>
      <c r="T89" s="143">
        <f>INDEX(T73:T88,COUNTA(T73:T88))</f>
        <v>0.43263888888888891</v>
      </c>
      <c r="U89" s="144"/>
      <c r="V89" s="166"/>
      <c r="W89" s="99"/>
      <c r="X89" s="69"/>
      <c r="Y89" s="279"/>
      <c r="Z89" s="280"/>
      <c r="AA89" s="168">
        <f>M89-J89</f>
        <v>-404.65573741222397</v>
      </c>
      <c r="AB89" s="141">
        <f>M89/J89</f>
        <v>0.88098360664346353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971</v>
      </c>
      <c r="G90" s="148">
        <f t="shared" ref="G90:G93" si="23">E90*F90</f>
        <v>24304.13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2935.0125944584288</v>
      </c>
      <c r="N90" s="152">
        <f>M90/L90</f>
        <v>733.7531486146072</v>
      </c>
      <c r="O90" s="154">
        <f>L90-I90</f>
        <v>0</v>
      </c>
      <c r="P90" s="155">
        <f>N90-K90</f>
        <v>-91.246851385392802</v>
      </c>
      <c r="Q90" s="156">
        <f>N90/K90</f>
        <v>0.88939775589649361</v>
      </c>
      <c r="R90" s="289">
        <f>Q106</f>
        <v>0.88698581044618374</v>
      </c>
      <c r="S90" s="157">
        <v>0.29177083333333331</v>
      </c>
      <c r="T90" s="158">
        <v>0.30555555555555558</v>
      </c>
      <c r="U90" s="159"/>
      <c r="V90" s="160">
        <v>19.850000000000065</v>
      </c>
      <c r="W90" s="158"/>
      <c r="X90" s="169"/>
      <c r="Y90" s="292"/>
      <c r="Z90" s="293"/>
      <c r="AA90" s="115">
        <f>M90-J90</f>
        <v>-364.98740554157121</v>
      </c>
      <c r="AB90" s="156">
        <f>M90/J90</f>
        <v>0.88939775589649361</v>
      </c>
      <c r="AC90" s="281">
        <f>AB106</f>
        <v>0.88698581044618374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1325</v>
      </c>
      <c r="G91" s="103">
        <f t="shared" si="23"/>
        <v>32886.5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2933.579335793358</v>
      </c>
      <c r="N91" s="106">
        <f>M91/L91</f>
        <v>733.39483394833951</v>
      </c>
      <c r="O91" s="108">
        <f>L91-I91</f>
        <v>0</v>
      </c>
      <c r="P91" s="109">
        <f>N91-K91</f>
        <v>-91.60516605166049</v>
      </c>
      <c r="Q91" s="110">
        <f>N91/K91</f>
        <v>0.88896343508889641</v>
      </c>
      <c r="R91" s="290"/>
      <c r="S91" s="47">
        <v>0.31597222222222221</v>
      </c>
      <c r="T91" s="48">
        <v>0.33479166666666665</v>
      </c>
      <c r="U91" s="111">
        <v>14.999999999999947</v>
      </c>
      <c r="V91" s="112">
        <v>27.1</v>
      </c>
      <c r="W91" s="113"/>
      <c r="X91" s="13"/>
      <c r="Y91" s="276"/>
      <c r="Z91" s="277"/>
      <c r="AA91" s="117">
        <f>M91-J91</f>
        <v>-366.42066420664196</v>
      </c>
      <c r="AB91" s="110">
        <f>M91/J91</f>
        <v>0.88896343508889641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2032</v>
      </c>
      <c r="G92" s="103">
        <f t="shared" si="23"/>
        <v>60960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2693.3726067746697</v>
      </c>
      <c r="N92" s="106">
        <f>M92/L92</f>
        <v>897.79086892488988</v>
      </c>
      <c r="O92" s="108">
        <f>L92-I92</f>
        <v>0</v>
      </c>
      <c r="P92" s="109">
        <f>N92-K92</f>
        <v>-102.20913107511012</v>
      </c>
      <c r="Q92" s="110">
        <f>N92/K92</f>
        <v>0.89779086892488991</v>
      </c>
      <c r="R92" s="290"/>
      <c r="S92" s="47">
        <v>0.34583333333333333</v>
      </c>
      <c r="T92" s="48">
        <v>0.3772685185185185</v>
      </c>
      <c r="U92" s="111">
        <v>15.900000000000007</v>
      </c>
      <c r="V92" s="112">
        <v>45.266666666666652</v>
      </c>
      <c r="W92" s="113"/>
      <c r="X92" s="13"/>
      <c r="Y92" s="276"/>
      <c r="Z92" s="277"/>
      <c r="AA92" s="117">
        <f>M92-J92</f>
        <v>-306.62739322533025</v>
      </c>
      <c r="AB92" s="110">
        <f>M92/J92</f>
        <v>0.89779086892488991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1782</v>
      </c>
      <c r="G93" s="103">
        <f t="shared" si="23"/>
        <v>32396.76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3146.2481608631674</v>
      </c>
      <c r="N93" s="106">
        <f>M93/L93</f>
        <v>1048.7493869543891</v>
      </c>
      <c r="O93" s="108">
        <f>L93-I93</f>
        <v>0</v>
      </c>
      <c r="P93" s="109">
        <f>N93-K93</f>
        <v>-151.25061304561086</v>
      </c>
      <c r="Q93" s="110">
        <f>N93/K93</f>
        <v>0.87395782246199094</v>
      </c>
      <c r="R93" s="290"/>
      <c r="S93" s="47">
        <v>0.38751157407407405</v>
      </c>
      <c r="T93" s="48">
        <v>0.41111111111111109</v>
      </c>
      <c r="U93" s="111">
        <v>14.749999999999988</v>
      </c>
      <c r="V93" s="112">
        <v>33.983333333333341</v>
      </c>
      <c r="W93" s="113"/>
      <c r="X93" s="116"/>
      <c r="Y93" s="276"/>
      <c r="Z93" s="277"/>
      <c r="AA93" s="117">
        <f>M93-J93</f>
        <v>-453.75183913683259</v>
      </c>
      <c r="AB93" s="110">
        <f>M93/J93</f>
        <v>0.87395782246199094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2927.0531744724062</v>
      </c>
      <c r="N106" s="138">
        <f>M106/L106</f>
        <v>836.3009069921161</v>
      </c>
      <c r="O106" s="139">
        <f>L106-I106</f>
        <v>0</v>
      </c>
      <c r="P106" s="140">
        <f>N106-K106</f>
        <v>-106.55623586502679</v>
      </c>
      <c r="Q106" s="141">
        <f>N106/K106</f>
        <v>0.88698581044618374</v>
      </c>
      <c r="R106" s="291"/>
      <c r="S106" s="142">
        <f>S90</f>
        <v>0.29177083333333331</v>
      </c>
      <c r="T106" s="143">
        <f>INDEX(T90:T105,COUNTA(T90:T105))</f>
        <v>0.41111111111111109</v>
      </c>
      <c r="U106" s="144"/>
      <c r="V106" s="166"/>
      <c r="W106" s="167"/>
      <c r="X106" s="138"/>
      <c r="Y106" s="279"/>
      <c r="Z106" s="280"/>
      <c r="AA106" s="168">
        <f>M106-J106</f>
        <v>-372.94682552759377</v>
      </c>
      <c r="AB106" s="141">
        <f>M106/J106</f>
        <v>0.88698581044618374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1315</v>
      </c>
      <c r="G107" s="148">
        <f t="shared" ref="G107:G110" si="27">E107*F107</f>
        <v>33716.6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3175.0503018108793</v>
      </c>
      <c r="N107" s="152">
        <f>M107/L107</f>
        <v>288.64093652826176</v>
      </c>
      <c r="O107" s="154">
        <f>L107-I107</f>
        <v>0</v>
      </c>
      <c r="P107" s="155">
        <f>N107-K107</f>
        <v>-38.631790744465491</v>
      </c>
      <c r="Q107" s="156">
        <f>N107/K107</f>
        <v>0.88195841716968881</v>
      </c>
      <c r="R107" s="289">
        <f>Q123</f>
        <v>0.87375047632056102</v>
      </c>
      <c r="S107" s="157">
        <v>0.70843750000000005</v>
      </c>
      <c r="T107" s="158">
        <v>0.72569444444444442</v>
      </c>
      <c r="U107" s="159"/>
      <c r="V107" s="160">
        <v>24.849999999999888</v>
      </c>
      <c r="W107" s="158"/>
      <c r="X107" s="169"/>
      <c r="Y107" s="292"/>
      <c r="Z107" s="293"/>
      <c r="AA107" s="115">
        <f>M107-J107</f>
        <v>-424.94969818912068</v>
      </c>
      <c r="AB107" s="156">
        <f>M107/J107</f>
        <v>0.8819584171696887</v>
      </c>
      <c r="AC107" s="281">
        <f>AB123</f>
        <v>0.87375047632056102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1640</v>
      </c>
      <c r="G108" s="103">
        <f t="shared" si="27"/>
        <v>48412.800000000003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3142.0968600319275</v>
      </c>
      <c r="N108" s="106">
        <f>M108/L108</f>
        <v>261.84140500266062</v>
      </c>
      <c r="O108" s="108">
        <f>L108-I108</f>
        <v>0</v>
      </c>
      <c r="P108" s="109">
        <f>N108-K108</f>
        <v>-38.158594997339378</v>
      </c>
      <c r="Q108" s="110">
        <f>N108/K108</f>
        <v>0.87280468334220207</v>
      </c>
      <c r="R108" s="290"/>
      <c r="S108" s="47">
        <v>0.72916666666666663</v>
      </c>
      <c r="T108" s="48">
        <v>0.75091435185185185</v>
      </c>
      <c r="U108" s="111">
        <v>4.9999999999999822</v>
      </c>
      <c r="V108" s="112">
        <v>31.316666666666713</v>
      </c>
      <c r="W108" s="113"/>
      <c r="X108" s="13"/>
      <c r="Y108" s="276"/>
      <c r="Z108" s="277"/>
      <c r="AA108" s="117">
        <f>M108-J108</f>
        <v>-457.90313996807254</v>
      </c>
      <c r="AB108" s="110">
        <f>M108/J108</f>
        <v>0.87280468334220207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1825</v>
      </c>
      <c r="G109" s="103">
        <f t="shared" si="27"/>
        <v>54476.25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3140.5353728489517</v>
      </c>
      <c r="N109" s="106">
        <f>M109/L109</f>
        <v>261.711281070746</v>
      </c>
      <c r="O109" s="108">
        <f>L109-I109</f>
        <v>0</v>
      </c>
      <c r="P109" s="109">
        <f>N109-K109</f>
        <v>-38.288718929254003</v>
      </c>
      <c r="Q109" s="110">
        <f>N109/K109</f>
        <v>0.87237093690248668</v>
      </c>
      <c r="R109" s="290"/>
      <c r="S109" s="47">
        <v>0.7542592592592593</v>
      </c>
      <c r="T109" s="48">
        <v>0.77847222222222223</v>
      </c>
      <c r="U109" s="111">
        <v>4.8166666666667268</v>
      </c>
      <c r="V109" s="112">
        <v>34.866666666666632</v>
      </c>
      <c r="W109" s="113"/>
      <c r="X109" s="13"/>
      <c r="Y109" s="276"/>
      <c r="Z109" s="277"/>
      <c r="AA109" s="117">
        <f>M109-J109</f>
        <v>-459.46462715104826</v>
      </c>
      <c r="AB109" s="110">
        <f>M109/J109</f>
        <v>0.87237093690248657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1445</v>
      </c>
      <c r="G110" s="103">
        <f t="shared" si="27"/>
        <v>41283.65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3124.3243243243219</v>
      </c>
      <c r="N110" s="106">
        <f>M110/L110</f>
        <v>260.36036036036018</v>
      </c>
      <c r="O110" s="108">
        <f>L110-I110</f>
        <v>0</v>
      </c>
      <c r="P110" s="109">
        <f>N110-K110</f>
        <v>-39.639639639639825</v>
      </c>
      <c r="Q110" s="110">
        <f>N110/K110</f>
        <v>0.86786786786786729</v>
      </c>
      <c r="R110" s="290"/>
      <c r="S110" s="47">
        <v>0.78281250000000002</v>
      </c>
      <c r="T110" s="48">
        <v>0.80208333333333337</v>
      </c>
      <c r="U110" s="111">
        <v>6.2500000000000178</v>
      </c>
      <c r="V110" s="112">
        <v>27.750000000000021</v>
      </c>
      <c r="W110" s="113"/>
      <c r="X110" s="116"/>
      <c r="Y110" s="276"/>
      <c r="Z110" s="277"/>
      <c r="AA110" s="117">
        <f>M110-J110</f>
        <v>-475.67567567567812</v>
      </c>
      <c r="AB110" s="110">
        <f>M110/J110</f>
        <v>0.86786786786786718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3145.5017147540198</v>
      </c>
      <c r="N123" s="138">
        <f>M123/L123</f>
        <v>267.7022735960868</v>
      </c>
      <c r="O123" s="139">
        <f>L123-I123</f>
        <v>0</v>
      </c>
      <c r="P123" s="140">
        <f>N123-K123</f>
        <v>-38.680705127317481</v>
      </c>
      <c r="Q123" s="141">
        <f>N123/K123</f>
        <v>0.87375047632056102</v>
      </c>
      <c r="R123" s="291"/>
      <c r="S123" s="142">
        <f>S107</f>
        <v>0.70843750000000005</v>
      </c>
      <c r="T123" s="143">
        <f>INDEX(T107:T122,COUNTA(T107:T122))</f>
        <v>0.80208333333333337</v>
      </c>
      <c r="U123" s="144"/>
      <c r="V123" s="166"/>
      <c r="W123" s="167"/>
      <c r="X123" s="138"/>
      <c r="Y123" s="279"/>
      <c r="Z123" s="280"/>
      <c r="AA123" s="168">
        <f>M123-J123</f>
        <v>-454.49828524598024</v>
      </c>
      <c r="AB123" s="141">
        <f>M123/J123</f>
        <v>0.87375047632056102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1387</v>
      </c>
      <c r="G124" s="148">
        <f t="shared" ref="G124:G127" si="31">E124*F124</f>
        <v>31179.760000000002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2673.0192719486113</v>
      </c>
      <c r="N124" s="152">
        <f>M124/L124</f>
        <v>534.6038543897223</v>
      </c>
      <c r="O124" s="154">
        <f>L124-I124</f>
        <v>0</v>
      </c>
      <c r="P124" s="155">
        <f>N124-K124</f>
        <v>-65.396145610277699</v>
      </c>
      <c r="Q124" s="156">
        <f>N124/K124</f>
        <v>0.89100642398287055</v>
      </c>
      <c r="R124" s="289">
        <f>Q140</f>
        <v>0.89533823282258063</v>
      </c>
      <c r="S124" s="157">
        <v>0.70833333333333337</v>
      </c>
      <c r="T124" s="158">
        <v>0.72995370370370372</v>
      </c>
      <c r="U124" s="159"/>
      <c r="V124" s="160">
        <v>31.133333333333297</v>
      </c>
      <c r="W124" s="161"/>
      <c r="X124" s="162"/>
      <c r="Y124" s="292"/>
      <c r="Z124" s="293"/>
      <c r="AA124" s="115">
        <f>M124-J124</f>
        <v>-326.98072805138872</v>
      </c>
      <c r="AB124" s="156">
        <f>M124/J124</f>
        <v>0.89100642398287044</v>
      </c>
      <c r="AC124" s="281">
        <f>AB140</f>
        <v>0.89533823282258063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2005</v>
      </c>
      <c r="G125" s="103">
        <f t="shared" si="31"/>
        <v>49202.7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2674.3238236383913</v>
      </c>
      <c r="N125" s="106">
        <f>M125/L125</f>
        <v>668.58095590959783</v>
      </c>
      <c r="O125" s="108">
        <f>L125-I125</f>
        <v>0</v>
      </c>
      <c r="P125" s="109">
        <f>N125-K125</f>
        <v>-81.419044090402167</v>
      </c>
      <c r="Q125" s="110">
        <f>N125/K125</f>
        <v>0.89144127454613042</v>
      </c>
      <c r="R125" s="290"/>
      <c r="S125" s="47">
        <v>0.73334490740740743</v>
      </c>
      <c r="T125" s="48">
        <v>0.76458333333333328</v>
      </c>
      <c r="U125" s="111">
        <v>4.8833333333333506</v>
      </c>
      <c r="V125" s="112">
        <v>44.983333333333221</v>
      </c>
      <c r="W125" s="113"/>
      <c r="X125" s="116"/>
      <c r="Y125" s="276"/>
      <c r="Z125" s="277"/>
      <c r="AA125" s="117">
        <f>M125-J125</f>
        <v>-325.67617636160867</v>
      </c>
      <c r="AB125" s="110">
        <f>M125/J125</f>
        <v>0.89144127454613042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1360</v>
      </c>
      <c r="G126" s="103">
        <f t="shared" si="31"/>
        <v>22712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2969.0721649484672</v>
      </c>
      <c r="N126" s="106">
        <f>M126/L126</f>
        <v>989.69072164948909</v>
      </c>
      <c r="O126" s="108">
        <f>L126-I126</f>
        <v>0</v>
      </c>
      <c r="P126" s="109">
        <f>N126-K126</f>
        <v>-110.30927835051091</v>
      </c>
      <c r="Q126" s="110">
        <f>N126/K126</f>
        <v>0.89971883786317186</v>
      </c>
      <c r="R126" s="290"/>
      <c r="S126" s="47">
        <v>0.76875000000000004</v>
      </c>
      <c r="T126" s="48">
        <v>0.7878356481481481</v>
      </c>
      <c r="U126" s="111">
        <v>6.0000000000001386</v>
      </c>
      <c r="V126" s="112">
        <v>27.483333333333206</v>
      </c>
      <c r="W126" s="113"/>
      <c r="X126" s="116"/>
      <c r="Y126" s="276"/>
      <c r="Z126" s="277"/>
      <c r="AA126" s="117">
        <f>M126-J126</f>
        <v>-330.92783505153284</v>
      </c>
      <c r="AB126" s="110">
        <f>M126/J126</f>
        <v>0.89971883786317186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4962</v>
      </c>
      <c r="G127" s="103">
        <f t="shared" si="31"/>
        <v>88770.180000000008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2964.8464730290461</v>
      </c>
      <c r="N127" s="106">
        <f>M127/L127</f>
        <v>741.21161825726153</v>
      </c>
      <c r="O127" s="108">
        <f>L127-I127</f>
        <v>0</v>
      </c>
      <c r="P127" s="109">
        <f>N127-K127</f>
        <v>-83.788381742738466</v>
      </c>
      <c r="Q127" s="110">
        <f>N127/K127</f>
        <v>0.89843832516031696</v>
      </c>
      <c r="R127" s="290"/>
      <c r="S127" s="47">
        <v>0.79097222222222219</v>
      </c>
      <c r="T127" s="48">
        <v>0.86070601851851847</v>
      </c>
      <c r="U127" s="111">
        <v>4.5166666666666799</v>
      </c>
      <c r="V127" s="112">
        <v>100.41666666666664</v>
      </c>
      <c r="W127" s="113"/>
      <c r="X127" s="116"/>
      <c r="Y127" s="276"/>
      <c r="Z127" s="277"/>
      <c r="AA127" s="117">
        <f>M127-J127</f>
        <v>-335.15352697095386</v>
      </c>
      <c r="AB127" s="110">
        <f>M127/J127</f>
        <v>0.89843832516031696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2820.3154333911289</v>
      </c>
      <c r="N140" s="138">
        <f>M140/L140</f>
        <v>705.07885834778222</v>
      </c>
      <c r="O140" s="139">
        <f>L140-I140</f>
        <v>0</v>
      </c>
      <c r="P140" s="140">
        <f>N140-K140</f>
        <v>-82.421141652217784</v>
      </c>
      <c r="Q140" s="141">
        <f>N140/K140</f>
        <v>0.89533823282258063</v>
      </c>
      <c r="R140" s="291"/>
      <c r="S140" s="142">
        <f>S124</f>
        <v>0.70833333333333337</v>
      </c>
      <c r="T140" s="143">
        <f>INDEX(T124:T139,COUNTA(T124:T139))</f>
        <v>0.86070601851851847</v>
      </c>
      <c r="U140" s="144"/>
      <c r="V140" s="166"/>
      <c r="W140" s="99"/>
      <c r="X140" s="69"/>
      <c r="Y140" s="279"/>
      <c r="Z140" s="280"/>
      <c r="AA140" s="168">
        <f>M140-J140</f>
        <v>-329.68456660887114</v>
      </c>
      <c r="AB140" s="141">
        <f>M140/J140</f>
        <v>0.89533823282258063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1665</v>
      </c>
      <c r="G141" s="148">
        <f t="shared" ref="G141:G143" si="36">E141*F141</f>
        <v>37096.200000000004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2967.326732673273</v>
      </c>
      <c r="N141" s="152">
        <f>M141/L141</f>
        <v>593.4653465346546</v>
      </c>
      <c r="O141" s="154">
        <f>L141-I141</f>
        <v>0</v>
      </c>
      <c r="P141" s="155">
        <f>N141-K141</f>
        <v>-66.5346534653454</v>
      </c>
      <c r="Q141" s="156">
        <f>N141/K141</f>
        <v>0.89918991899190093</v>
      </c>
      <c r="R141" s="289">
        <f>Q157</f>
        <v>0.89869027148025693</v>
      </c>
      <c r="S141" s="157">
        <v>0.70856481481481481</v>
      </c>
      <c r="T141" s="158">
        <v>0.7319444444444444</v>
      </c>
      <c r="U141" s="159"/>
      <c r="V141" s="160">
        <v>33.6666666666666</v>
      </c>
      <c r="W141" s="161"/>
      <c r="X141" s="162"/>
      <c r="Y141" s="292"/>
      <c r="Z141" s="293"/>
      <c r="AA141" s="115">
        <f>M141-J141</f>
        <v>-332.673267326727</v>
      </c>
      <c r="AB141" s="156">
        <f>M141/J141</f>
        <v>0.89918991899190093</v>
      </c>
      <c r="AC141" s="281">
        <f>AB157</f>
        <v>0.89869027148025682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713</v>
      </c>
      <c r="G142" s="103">
        <f t="shared" si="36"/>
        <v>12962.34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2967.3988439306436</v>
      </c>
      <c r="N142" s="106">
        <f>M142/L142</f>
        <v>741.84971098266089</v>
      </c>
      <c r="O142" s="108">
        <f>L142-I142</f>
        <v>0</v>
      </c>
      <c r="P142" s="109">
        <f>N142-K142</f>
        <v>-83.150289017339105</v>
      </c>
      <c r="Q142" s="110">
        <f>N142/K142</f>
        <v>0.8992117708880738</v>
      </c>
      <c r="R142" s="290"/>
      <c r="S142" s="47">
        <v>0.73541666666666672</v>
      </c>
      <c r="T142" s="48">
        <v>0.74542824074074077</v>
      </c>
      <c r="U142" s="111">
        <v>5.0000000000001421</v>
      </c>
      <c r="V142" s="112">
        <v>14.416666666666629</v>
      </c>
      <c r="W142" s="113"/>
      <c r="X142" s="116"/>
      <c r="Y142" s="276"/>
      <c r="Z142" s="277"/>
      <c r="AA142" s="117">
        <f>M142-J142</f>
        <v>-332.60115606935642</v>
      </c>
      <c r="AB142" s="110">
        <f>M142/J142</f>
        <v>0.8992117708880738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7558</v>
      </c>
      <c r="G143" s="103">
        <f t="shared" si="36"/>
        <v>125916.28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2962.3081110506259</v>
      </c>
      <c r="N143" s="106">
        <f>M143/L143</f>
        <v>740.57702776265648</v>
      </c>
      <c r="O143" s="108">
        <f>L143-I143</f>
        <v>0</v>
      </c>
      <c r="P143" s="109">
        <f>N143-K143</f>
        <v>-84.422972237343515</v>
      </c>
      <c r="Q143" s="110">
        <f>N143/K143</f>
        <v>0.89766912456079573</v>
      </c>
      <c r="R143" s="290"/>
      <c r="S143" s="47">
        <v>0.74930555555555556</v>
      </c>
      <c r="T143" s="48">
        <v>0.85561342592592593</v>
      </c>
      <c r="U143" s="111">
        <v>5.5833333333333002</v>
      </c>
      <c r="V143" s="112">
        <v>153.08333333333334</v>
      </c>
      <c r="W143" s="113"/>
      <c r="X143" s="116"/>
      <c r="Y143" s="276"/>
      <c r="Z143" s="277"/>
      <c r="AA143" s="117">
        <f>M143-J143</f>
        <v>-337.69188894937406</v>
      </c>
      <c r="AB143" s="110">
        <f>M143/J143</f>
        <v>0.89766912456079573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2965.6778958848477</v>
      </c>
      <c r="N157" s="138">
        <f>M157/L157</f>
        <v>684.38720674265721</v>
      </c>
      <c r="O157" s="139">
        <f>L157-I157</f>
        <v>0</v>
      </c>
      <c r="P157" s="140">
        <f>N157-K157</f>
        <v>-77.151254795804334</v>
      </c>
      <c r="Q157" s="141">
        <f>N157/K157</f>
        <v>0.89869027148025693</v>
      </c>
      <c r="R157" s="291"/>
      <c r="S157" s="142">
        <f>S141</f>
        <v>0.70856481481481481</v>
      </c>
      <c r="T157" s="143">
        <f>INDEX(T141:T156,COUNTA(T141:T156))</f>
        <v>0.85561342592592593</v>
      </c>
      <c r="U157" s="144"/>
      <c r="V157" s="166"/>
      <c r="W157" s="99"/>
      <c r="X157" s="69"/>
      <c r="Y157" s="279"/>
      <c r="Z157" s="280"/>
      <c r="AA157" s="168">
        <f>M157-J157</f>
        <v>-334.32210411515234</v>
      </c>
      <c r="AB157" s="141">
        <f>M157/J157</f>
        <v>0.89869027148025682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2014</v>
      </c>
      <c r="G158" s="148">
        <f t="shared" ref="G158:G161" si="41">E158*F158</f>
        <v>28256.42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2693.313521545314</v>
      </c>
      <c r="N158" s="152">
        <f>M158/L158</f>
        <v>897.77117384843802</v>
      </c>
      <c r="O158" s="154">
        <f>L158-I158</f>
        <v>0</v>
      </c>
      <c r="P158" s="155">
        <f>N158-K158</f>
        <v>-102.22882615156198</v>
      </c>
      <c r="Q158" s="156">
        <f>N158/K158</f>
        <v>0.89777117384843808</v>
      </c>
      <c r="R158" s="289">
        <f>Q174</f>
        <v>0.88557878148977609</v>
      </c>
      <c r="S158" s="157">
        <v>0.7084259259259259</v>
      </c>
      <c r="T158" s="158">
        <v>0.73958333333333337</v>
      </c>
      <c r="U158" s="159"/>
      <c r="V158" s="160">
        <v>44.866666666666752</v>
      </c>
      <c r="W158" s="161"/>
      <c r="X158" s="162"/>
      <c r="Y158" s="292"/>
      <c r="Z158" s="293"/>
      <c r="AA158" s="115">
        <f>M158-J158</f>
        <v>-306.68647845468604</v>
      </c>
      <c r="AB158" s="156">
        <f>M158/J158</f>
        <v>0.89777117384843796</v>
      </c>
      <c r="AC158" s="281">
        <f>AB174</f>
        <v>0.88557878148977609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1228</v>
      </c>
      <c r="G159" s="103">
        <f t="shared" si="41"/>
        <v>22325.040000000001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3153.2097004279708</v>
      </c>
      <c r="N159" s="106">
        <f>M159/L159</f>
        <v>1051.0699001426569</v>
      </c>
      <c r="O159" s="108">
        <f>L159-I159</f>
        <v>0</v>
      </c>
      <c r="P159" s="109">
        <f>N159-K159</f>
        <v>-148.93009985734307</v>
      </c>
      <c r="Q159" s="110">
        <f>N159/K159</f>
        <v>0.87589158345221407</v>
      </c>
      <c r="R159" s="290"/>
      <c r="S159" s="47">
        <v>0.75</v>
      </c>
      <c r="T159" s="48">
        <v>0.7662268518518518</v>
      </c>
      <c r="U159" s="111">
        <v>14.999999999999947</v>
      </c>
      <c r="V159" s="112">
        <v>23.366666666666589</v>
      </c>
      <c r="W159" s="113"/>
      <c r="X159" s="116"/>
      <c r="Y159" s="276"/>
      <c r="Z159" s="277"/>
      <c r="AA159" s="117">
        <f>M159-J159</f>
        <v>-446.7902995720292</v>
      </c>
      <c r="AB159" s="110">
        <f>M159/J159</f>
        <v>0.87589158345221407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5688</v>
      </c>
      <c r="G160" s="103">
        <f t="shared" si="41"/>
        <v>81224.639999999999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3149.3079052599219</v>
      </c>
      <c r="N160" s="106">
        <f>M160/L160</f>
        <v>1049.7693017533072</v>
      </c>
      <c r="O160" s="108">
        <f>L160-I160</f>
        <v>0</v>
      </c>
      <c r="P160" s="109">
        <f>N160-K160</f>
        <v>-150.23069824669278</v>
      </c>
      <c r="Q160" s="110">
        <f>N160/K160</f>
        <v>0.87480775146108936</v>
      </c>
      <c r="R160" s="290"/>
      <c r="S160" s="47">
        <v>0.77638888888888891</v>
      </c>
      <c r="T160" s="48">
        <v>0.85164351851851849</v>
      </c>
      <c r="U160" s="111">
        <v>14.633333333333436</v>
      </c>
      <c r="V160" s="112">
        <v>108.3666666666666</v>
      </c>
      <c r="W160" s="113">
        <v>0.85164351851851849</v>
      </c>
      <c r="X160" s="116">
        <v>0.90436342592592589</v>
      </c>
      <c r="Y160" s="276"/>
      <c r="Z160" s="277"/>
      <c r="AA160" s="117">
        <f>M160-J160</f>
        <v>-450.69209474007812</v>
      </c>
      <c r="AB160" s="110">
        <f>M160/J160</f>
        <v>0.87480775146108947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5330</v>
      </c>
      <c r="G161" s="103">
        <f t="shared" si="41"/>
        <v>74779.899999999994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2693.8087884318379</v>
      </c>
      <c r="N161" s="106">
        <f>M161/L161</f>
        <v>897.93626281061267</v>
      </c>
      <c r="O161" s="108">
        <f>L161-I161</f>
        <v>0</v>
      </c>
      <c r="P161" s="109">
        <f>N161-K161</f>
        <v>-102.06373718938733</v>
      </c>
      <c r="Q161" s="110">
        <f>N161/K161</f>
        <v>0.89793626281061267</v>
      </c>
      <c r="R161" s="290"/>
      <c r="S161" s="47">
        <v>0.90436342592592589</v>
      </c>
      <c r="T161" s="48">
        <v>0.9868055555555556</v>
      </c>
      <c r="U161" s="111">
        <v>75.916666666666657</v>
      </c>
      <c r="V161" s="112">
        <v>118.71666666666678</v>
      </c>
      <c r="W161" s="113"/>
      <c r="X161" s="116"/>
      <c r="Y161" s="276"/>
      <c r="Z161" s="277"/>
      <c r="AA161" s="117">
        <f>M161-J161</f>
        <v>-306.19121156816209</v>
      </c>
      <c r="AB161" s="110">
        <f>M161/J161</f>
        <v>0.89793626281061267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2922.409978916261</v>
      </c>
      <c r="N174" s="138">
        <f t="shared" ref="N174:N180" si="45">M174/L174</f>
        <v>974.13665963875371</v>
      </c>
      <c r="O174" s="139">
        <f t="shared" ref="O174:O180" si="46">L174-I174</f>
        <v>0</v>
      </c>
      <c r="P174" s="140">
        <f t="shared" ref="P174:P180" si="47">N174-K174</f>
        <v>-125.86334036124629</v>
      </c>
      <c r="Q174" s="141">
        <f t="shared" ref="Q174:Q180" si="48">N174/K174</f>
        <v>0.88557878148977609</v>
      </c>
      <c r="R174" s="291"/>
      <c r="S174" s="142">
        <f>S158</f>
        <v>0.7084259259259259</v>
      </c>
      <c r="T174" s="143">
        <f>INDEX(T158:T173,COUNTA(T158:T173))</f>
        <v>0.9868055555555556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-377.59002108373897</v>
      </c>
      <c r="AB174" s="141">
        <f t="shared" ref="AB174:AB180" si="50">M174/J174</f>
        <v>0.88557878148977609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2036</v>
      </c>
      <c r="G175" s="148">
        <f t="shared" ref="G175:G180" si="51">E175*F175</f>
        <v>37014.479999999996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3147.1017604121866</v>
      </c>
      <c r="N175" s="152">
        <f t="shared" si="45"/>
        <v>1049.0339201373956</v>
      </c>
      <c r="O175" s="154">
        <f t="shared" si="46"/>
        <v>0</v>
      </c>
      <c r="P175" s="155">
        <f t="shared" si="47"/>
        <v>-150.96607986260437</v>
      </c>
      <c r="Q175" s="156">
        <f t="shared" si="48"/>
        <v>0.87419493344782973</v>
      </c>
      <c r="R175" s="289">
        <f>Q191</f>
        <v>0.88267892385441304</v>
      </c>
      <c r="S175" s="157">
        <v>0.70846064814814813</v>
      </c>
      <c r="T175" s="158">
        <v>0.73541666666666672</v>
      </c>
      <c r="U175" s="159"/>
      <c r="V175" s="160">
        <v>38.816666666666762</v>
      </c>
      <c r="W175" s="158"/>
      <c r="X175" s="169"/>
      <c r="Y175" s="292"/>
      <c r="Z175" s="293"/>
      <c r="AA175" s="171">
        <f t="shared" si="49"/>
        <v>-452.89823958781335</v>
      </c>
      <c r="AB175" s="156">
        <f t="shared" si="50"/>
        <v>0.87419493344782961</v>
      </c>
      <c r="AC175" s="281">
        <f>AB191</f>
        <v>0.88267892385441304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1847</v>
      </c>
      <c r="G176" s="103">
        <f t="shared" si="51"/>
        <v>33578.46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2695.2573976489675</v>
      </c>
      <c r="N176" s="106">
        <f t="shared" si="45"/>
        <v>673.81434941224188</v>
      </c>
      <c r="O176" s="108">
        <f t="shared" si="46"/>
        <v>0</v>
      </c>
      <c r="P176" s="109">
        <f t="shared" si="47"/>
        <v>-76.185650587758118</v>
      </c>
      <c r="Q176" s="110">
        <f t="shared" si="48"/>
        <v>0.89841913254965589</v>
      </c>
      <c r="R176" s="290"/>
      <c r="S176" s="47">
        <v>0.74583333333333335</v>
      </c>
      <c r="T176" s="48">
        <v>0.77438657407407407</v>
      </c>
      <c r="U176" s="111">
        <v>14.999999999999947</v>
      </c>
      <c r="V176" s="112">
        <v>41.116666666666646</v>
      </c>
      <c r="W176" s="113"/>
      <c r="X176" s="13"/>
      <c r="Y176" s="276"/>
      <c r="Z176" s="277"/>
      <c r="AA176" s="172">
        <f t="shared" si="49"/>
        <v>-304.74260235103247</v>
      </c>
      <c r="AB176" s="110">
        <f t="shared" si="50"/>
        <v>0.89841913254965589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2674</v>
      </c>
      <c r="G177" s="103">
        <f t="shared" si="51"/>
        <v>66368.680000000008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2935.7731015553572</v>
      </c>
      <c r="N177" s="106">
        <f t="shared" si="45"/>
        <v>733.94327538883931</v>
      </c>
      <c r="O177" s="108">
        <f t="shared" si="46"/>
        <v>0</v>
      </c>
      <c r="P177" s="109">
        <f t="shared" si="47"/>
        <v>-91.056724611160689</v>
      </c>
      <c r="Q177" s="110">
        <f t="shared" si="48"/>
        <v>0.88962821259253255</v>
      </c>
      <c r="R177" s="290"/>
      <c r="S177" s="47">
        <v>0.7849652777777778</v>
      </c>
      <c r="T177" s="48">
        <v>0.82291666666666663</v>
      </c>
      <c r="U177" s="111">
        <v>15.23333333333337</v>
      </c>
      <c r="V177" s="112">
        <v>54.649999999999906</v>
      </c>
      <c r="W177" s="113"/>
      <c r="X177" s="13"/>
      <c r="Y177" s="276"/>
      <c r="Z177" s="277"/>
      <c r="AA177" s="172">
        <f t="shared" si="49"/>
        <v>-364.22689844464276</v>
      </c>
      <c r="AB177" s="110">
        <f t="shared" si="50"/>
        <v>0.88962821259253255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1974</v>
      </c>
      <c r="G178" s="103">
        <f t="shared" si="51"/>
        <v>49409.22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2932.8931077177076</v>
      </c>
      <c r="N178" s="106">
        <f t="shared" si="45"/>
        <v>733.2232769294269</v>
      </c>
      <c r="O178" s="108">
        <f t="shared" si="46"/>
        <v>0</v>
      </c>
      <c r="P178" s="109">
        <f t="shared" si="47"/>
        <v>-91.776723070573098</v>
      </c>
      <c r="Q178" s="110">
        <f t="shared" si="48"/>
        <v>0.88875548718718411</v>
      </c>
      <c r="R178" s="290"/>
      <c r="S178" s="47">
        <v>0.83333333333333337</v>
      </c>
      <c r="T178" s="48">
        <v>0.86137731481481483</v>
      </c>
      <c r="U178" s="111">
        <v>15.000000000000107</v>
      </c>
      <c r="V178" s="112">
        <v>40.383333333333304</v>
      </c>
      <c r="W178" s="113">
        <v>0.86137731481481483</v>
      </c>
      <c r="X178" s="116">
        <v>0.9145833333333333</v>
      </c>
      <c r="Y178" s="276"/>
      <c r="Z178" s="277"/>
      <c r="AA178" s="172">
        <f t="shared" si="49"/>
        <v>-367.10689228229239</v>
      </c>
      <c r="AB178" s="110">
        <f t="shared" si="50"/>
        <v>0.88875548718718411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1492</v>
      </c>
      <c r="G179" s="103">
        <f t="shared" si="51"/>
        <v>27124.560000000001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3146.5729349736412</v>
      </c>
      <c r="N179" s="106">
        <f t="shared" si="45"/>
        <v>1048.8576449912136</v>
      </c>
      <c r="O179" s="108">
        <f t="shared" si="46"/>
        <v>0</v>
      </c>
      <c r="P179" s="109">
        <f t="shared" si="47"/>
        <v>-151.14235500878635</v>
      </c>
      <c r="Q179" s="110">
        <f t="shared" si="48"/>
        <v>0.87404803749267801</v>
      </c>
      <c r="R179" s="290"/>
      <c r="S179" s="47">
        <v>0.9145833333333333</v>
      </c>
      <c r="T179" s="48">
        <v>0.93434027777777773</v>
      </c>
      <c r="U179" s="111">
        <v>76.616666666666603</v>
      </c>
      <c r="V179" s="112">
        <v>28.449999999999971</v>
      </c>
      <c r="W179" s="113"/>
      <c r="X179" s="116"/>
      <c r="Y179" s="276"/>
      <c r="Z179" s="277"/>
      <c r="AA179" s="172">
        <f t="shared" si="49"/>
        <v>-453.42706502635883</v>
      </c>
      <c r="AB179" s="110">
        <f t="shared" si="50"/>
        <v>0.87404803749267812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3736</v>
      </c>
      <c r="G180" s="121">
        <f t="shared" si="51"/>
        <v>53350.079999999994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3149.0517443221665</v>
      </c>
      <c r="N180" s="106">
        <f t="shared" si="45"/>
        <v>1049.6839147740554</v>
      </c>
      <c r="O180" s="108">
        <f t="shared" si="46"/>
        <v>0</v>
      </c>
      <c r="P180" s="109">
        <f t="shared" si="47"/>
        <v>-150.31608522594456</v>
      </c>
      <c r="Q180" s="110">
        <f t="shared" si="48"/>
        <v>0.87473659564504624</v>
      </c>
      <c r="R180" s="290"/>
      <c r="S180" s="47">
        <v>0.94513888888888875</v>
      </c>
      <c r="T180" s="48">
        <v>0.99457175925925922</v>
      </c>
      <c r="U180" s="111">
        <v>15.549999999999873</v>
      </c>
      <c r="V180" s="112">
        <v>71.183333333333479</v>
      </c>
      <c r="W180" s="113"/>
      <c r="X180" s="50"/>
      <c r="Y180" s="276"/>
      <c r="Z180" s="277"/>
      <c r="AA180" s="172">
        <f t="shared" si="49"/>
        <v>-450.94825567783346</v>
      </c>
      <c r="AB180" s="110">
        <f t="shared" si="50"/>
        <v>0.87473659564504624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3001.1083411050045</v>
      </c>
      <c r="N191" s="138">
        <f>M191/L191</f>
        <v>857.45952603000126</v>
      </c>
      <c r="O191" s="139">
        <f>L191-I191</f>
        <v>0</v>
      </c>
      <c r="P191" s="140">
        <f>N191-K191</f>
        <v>-113.96904539857019</v>
      </c>
      <c r="Q191" s="141">
        <f>N191/K191</f>
        <v>0.88267892385441304</v>
      </c>
      <c r="R191" s="291"/>
      <c r="S191" s="142">
        <f>S175</f>
        <v>0.70846064814814813</v>
      </c>
      <c r="T191" s="143">
        <f>INDEX(T175:T190,COUNTA(T175:T190))</f>
        <v>0.99457175925925922</v>
      </c>
      <c r="U191" s="144"/>
      <c r="V191" s="166"/>
      <c r="W191" s="167"/>
      <c r="X191" s="138"/>
      <c r="Y191" s="279"/>
      <c r="Z191" s="280"/>
      <c r="AA191" s="174">
        <f>M191-J191</f>
        <v>-398.89165889499554</v>
      </c>
      <c r="AB191" s="141">
        <f>M191/J191</f>
        <v>0.88267892385441304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685" priority="1" operator="greaterThan">
      <formula>0</formula>
    </cfRule>
  </conditionalFormatting>
  <conditionalFormatting sqref="P5:P191 AA5:AA191">
    <cfRule type="cellIs" dxfId="684" priority="4" operator="lessThan">
      <formula>0</formula>
    </cfRule>
  </conditionalFormatting>
  <conditionalFormatting sqref="Q5:Q191 AB5:AB191">
    <cfRule type="cellIs" dxfId="683" priority="2" operator="greaterThan">
      <formula>1</formula>
    </cfRule>
    <cfRule type="cellIs" dxfId="682" priority="3" operator="lessThan">
      <formula>0.8</formula>
    </cfRule>
  </conditionalFormatting>
  <conditionalFormatting sqref="AC5:AC6 R5:R191 AC107:AC112">
    <cfRule type="cellIs" dxfId="681" priority="5" operator="lessThan">
      <formula>0.8</formula>
    </cfRule>
  </conditionalFormatting>
  <conditionalFormatting sqref="AC12:AC20">
    <cfRule type="cellIs" dxfId="680" priority="15" operator="lessThan">
      <formula>0.8</formula>
    </cfRule>
  </conditionalFormatting>
  <conditionalFormatting sqref="AC22:AC27">
    <cfRule type="cellIs" dxfId="679" priority="14" operator="lessThan">
      <formula>0.8</formula>
    </cfRule>
  </conditionalFormatting>
  <conditionalFormatting sqref="AC39:AC44">
    <cfRule type="cellIs" dxfId="678" priority="12" operator="lessThan">
      <formula>0.8</formula>
    </cfRule>
  </conditionalFormatting>
  <conditionalFormatting sqref="AC56">
    <cfRule type="cellIs" dxfId="677" priority="13" operator="lessThan">
      <formula>0.8</formula>
    </cfRule>
  </conditionalFormatting>
  <conditionalFormatting sqref="AC73">
    <cfRule type="cellIs" dxfId="676" priority="7" operator="lessThan">
      <formula>0.8</formula>
    </cfRule>
  </conditionalFormatting>
  <conditionalFormatting sqref="AC90:AC95">
    <cfRule type="cellIs" dxfId="675" priority="6" operator="lessThan">
      <formula>0.8</formula>
    </cfRule>
  </conditionalFormatting>
  <conditionalFormatting sqref="AC124">
    <cfRule type="cellIs" dxfId="674" priority="11" operator="lessThan">
      <formula>0.8</formula>
    </cfRule>
  </conditionalFormatting>
  <conditionalFormatting sqref="AC141">
    <cfRule type="cellIs" dxfId="673" priority="10" operator="lessThan">
      <formula>0.8</formula>
    </cfRule>
  </conditionalFormatting>
  <conditionalFormatting sqref="AC158">
    <cfRule type="cellIs" dxfId="672" priority="9" operator="lessThan">
      <formula>0.8</formula>
    </cfRule>
  </conditionalFormatting>
  <conditionalFormatting sqref="AC175:AC180">
    <cfRule type="cellIs" dxfId="671" priority="8" operator="lessThan">
      <formula>0.8</formula>
    </cfRule>
  </conditionalFormatting>
  <dataValidations count="1">
    <dataValidation type="list" allowBlank="1" showInputMessage="1" showErrorMessage="1" sqref="Y5:Z191" xr:uid="{6C1C549B-2E65-4D08-BFA1-1EAC4E01A428}">
      <formula1>$Y$193:$Y$205</formula1>
    </dataValidation>
  </dataValidations>
  <pageMargins left="0" right="0" top="0" bottom="0" header="0" footer="0"/>
  <pageSetup paperSize="9" scale="1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94F97-C8B7-479E-AA0F-6748A338DF14}">
  <sheetPr>
    <tabColor theme="8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43763</v>
      </c>
      <c r="E1" s="88" t="s">
        <v>3</v>
      </c>
      <c r="F1" s="89">
        <f>SUM(G5:G106)</f>
        <v>2196950.4899999998</v>
      </c>
      <c r="G1" s="90" t="s">
        <v>84</v>
      </c>
      <c r="H1" s="91">
        <f>L21+L38+L55+L72+L89+L106</f>
        <v>112.46666666666667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46081</v>
      </c>
      <c r="B2" s="332"/>
      <c r="C2" s="92" t="s">
        <v>40</v>
      </c>
      <c r="D2" s="93">
        <f>AVERAGE(N21,N38,N55,N72,N89,N106)</f>
        <v>151.16590785631013</v>
      </c>
      <c r="E2" s="93" t="s">
        <v>91</v>
      </c>
      <c r="F2" s="94">
        <f>F1/D1</f>
        <v>50.201094303406983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0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94" t="s">
        <v>189</v>
      </c>
      <c r="B5" s="146" t="s">
        <v>185</v>
      </c>
      <c r="C5" s="287" t="s">
        <v>194</v>
      </c>
      <c r="D5" s="288"/>
      <c r="E5" s="147">
        <v>47.37</v>
      </c>
      <c r="F5" s="159">
        <v>1966</v>
      </c>
      <c r="G5" s="148">
        <f t="shared" ref="G5:G9" si="0">E5*F5</f>
        <v>93129.42</v>
      </c>
      <c r="H5" s="149"/>
      <c r="I5" s="153">
        <v>21</v>
      </c>
      <c r="J5" s="151">
        <v>2000</v>
      </c>
      <c r="K5" s="152">
        <f>J5/I5</f>
        <v>95.238095238095241</v>
      </c>
      <c r="L5" s="153">
        <v>21</v>
      </c>
      <c r="M5" s="151">
        <f>F5/V5*60</f>
        <v>1782.3218332913623</v>
      </c>
      <c r="N5" s="152">
        <f>M5/L5</f>
        <v>84.872468251969636</v>
      </c>
      <c r="O5" s="154">
        <f>L5-I5</f>
        <v>0</v>
      </c>
      <c r="P5" s="155">
        <f>N5-K5</f>
        <v>-10.365626986125605</v>
      </c>
      <c r="Q5" s="156">
        <f>N5/K5</f>
        <v>0.8911609166456812</v>
      </c>
      <c r="R5" s="289">
        <f>Q21</f>
        <v>0.89619070692664515</v>
      </c>
      <c r="S5" s="157">
        <v>0.25</v>
      </c>
      <c r="T5" s="158">
        <v>0.29596064814814815</v>
      </c>
      <c r="U5" s="159"/>
      <c r="V5" s="160">
        <v>66.183333333333337</v>
      </c>
      <c r="W5" s="97"/>
      <c r="X5" s="98"/>
      <c r="Y5" s="12"/>
      <c r="Z5" s="198"/>
      <c r="AA5" s="292"/>
      <c r="AB5" s="293"/>
      <c r="AC5" s="12"/>
      <c r="AD5" s="198"/>
      <c r="AE5" s="115">
        <f>M5-J5</f>
        <v>-217.67816670863772</v>
      </c>
      <c r="AF5" s="156">
        <f>M5/J5</f>
        <v>0.89116091664568109</v>
      </c>
      <c r="AG5" s="358">
        <f>AF21</f>
        <v>0.90456632101007195</v>
      </c>
    </row>
    <row r="6" spans="1:33" ht="15.75" customHeight="1">
      <c r="A6" s="295"/>
      <c r="B6" s="163" t="s">
        <v>185</v>
      </c>
      <c r="C6" s="274" t="s">
        <v>197</v>
      </c>
      <c r="D6" s="275"/>
      <c r="E6" s="101">
        <v>71.55</v>
      </c>
      <c r="F6" s="111">
        <v>1871</v>
      </c>
      <c r="G6" s="103">
        <f t="shared" si="0"/>
        <v>133870.04999999999</v>
      </c>
      <c r="H6" s="26"/>
      <c r="I6" s="107">
        <v>22</v>
      </c>
      <c r="J6" s="105">
        <v>2000</v>
      </c>
      <c r="K6" s="106">
        <f t="shared" ref="K6:K26" si="1">J6/I6</f>
        <v>90.909090909090907</v>
      </c>
      <c r="L6" s="107">
        <v>22</v>
      </c>
      <c r="M6" s="105">
        <f>F6/V6*60</f>
        <v>1784.2649006622507</v>
      </c>
      <c r="N6" s="106">
        <f>M6/L6</f>
        <v>81.102950030102306</v>
      </c>
      <c r="O6" s="108">
        <f>L6-I6</f>
        <v>0</v>
      </c>
      <c r="P6" s="109">
        <f>N6-K6</f>
        <v>-9.8061408789886002</v>
      </c>
      <c r="Q6" s="110">
        <f>N6/K6</f>
        <v>0.89213245033112543</v>
      </c>
      <c r="R6" s="290"/>
      <c r="S6" s="47">
        <v>0.29936342592592591</v>
      </c>
      <c r="T6" s="48">
        <v>0.34305555555555556</v>
      </c>
      <c r="U6" s="111">
        <v>4.8999999999999666</v>
      </c>
      <c r="V6" s="112">
        <v>62.9166666666667</v>
      </c>
      <c r="W6" s="113"/>
      <c r="X6" s="116"/>
      <c r="Y6" s="12"/>
      <c r="Z6" s="198"/>
      <c r="AA6" s="276"/>
      <c r="AB6" s="277"/>
      <c r="AC6" s="12"/>
      <c r="AD6" s="198"/>
      <c r="AE6" s="117">
        <f>M6-J6</f>
        <v>-215.73509933774926</v>
      </c>
      <c r="AF6" s="110">
        <f>M6/J6</f>
        <v>0.89213245033112532</v>
      </c>
      <c r="AG6" s="359"/>
    </row>
    <row r="7" spans="1:33" ht="15.75" customHeight="1">
      <c r="A7" s="295"/>
      <c r="B7" s="163" t="s">
        <v>185</v>
      </c>
      <c r="C7" s="274" t="s">
        <v>195</v>
      </c>
      <c r="D7" s="275"/>
      <c r="E7" s="101">
        <v>59.54</v>
      </c>
      <c r="F7" s="111">
        <v>2210</v>
      </c>
      <c r="G7" s="103">
        <f t="shared" si="0"/>
        <v>131583.4</v>
      </c>
      <c r="H7" s="26"/>
      <c r="I7" s="107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1782.2580645161281</v>
      </c>
      <c r="N7" s="106">
        <f>M7/L7</f>
        <v>77.489481065918611</v>
      </c>
      <c r="O7" s="108">
        <f>L7-I7</f>
        <v>0</v>
      </c>
      <c r="P7" s="109">
        <f>N7-K7</f>
        <v>-9.4670406732118266</v>
      </c>
      <c r="Q7" s="110">
        <f>N7/K7</f>
        <v>0.89112903225806395</v>
      </c>
      <c r="R7" s="290"/>
      <c r="S7" s="47">
        <v>0.34652777777777777</v>
      </c>
      <c r="T7" s="48">
        <v>0.39819444444444446</v>
      </c>
      <c r="U7" s="111">
        <v>4.9999999999999822</v>
      </c>
      <c r="V7" s="112">
        <v>74.400000000000034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-217.74193548387188</v>
      </c>
      <c r="AF7" s="110">
        <f>M7/J7</f>
        <v>0.89112903225806406</v>
      </c>
      <c r="AG7" s="359"/>
    </row>
    <row r="8" spans="1:33" ht="15.75" customHeight="1">
      <c r="A8" s="295"/>
      <c r="B8" s="163" t="s">
        <v>185</v>
      </c>
      <c r="C8" s="274" t="s">
        <v>196</v>
      </c>
      <c r="D8" s="275"/>
      <c r="E8" s="101">
        <v>53.76</v>
      </c>
      <c r="F8" s="111">
        <v>2486</v>
      </c>
      <c r="G8" s="103">
        <f t="shared" si="0"/>
        <v>133647.35999999999</v>
      </c>
      <c r="H8" s="26"/>
      <c r="I8" s="107">
        <v>20</v>
      </c>
      <c r="J8" s="105">
        <v>2000</v>
      </c>
      <c r="K8" s="106">
        <f t="shared" si="1"/>
        <v>100</v>
      </c>
      <c r="L8" s="107">
        <v>20</v>
      </c>
      <c r="M8" s="105">
        <f>F8/V8*60</f>
        <v>1784.5663010967114</v>
      </c>
      <c r="N8" s="106">
        <f>M8/L8</f>
        <v>89.228315054835576</v>
      </c>
      <c r="O8" s="108">
        <f>L8-I8</f>
        <v>0</v>
      </c>
      <c r="P8" s="109">
        <f>N8-K8</f>
        <v>-10.771684945164424</v>
      </c>
      <c r="Q8" s="110">
        <f>N8/K8</f>
        <v>0.89228315054835572</v>
      </c>
      <c r="R8" s="290"/>
      <c r="S8" s="47">
        <v>0.40237268518518521</v>
      </c>
      <c r="T8" s="48">
        <v>0.46041666666666664</v>
      </c>
      <c r="U8" s="111">
        <v>6.0166666666666746</v>
      </c>
      <c r="V8" s="112">
        <v>83.583333333333258</v>
      </c>
      <c r="W8" s="113">
        <v>0.46041666666666664</v>
      </c>
      <c r="X8" s="116">
        <v>0.49861111111111106</v>
      </c>
      <c r="Y8" s="12"/>
      <c r="Z8" s="198"/>
      <c r="AA8" s="276"/>
      <c r="AB8" s="277"/>
      <c r="AC8" s="12"/>
      <c r="AD8" s="198"/>
      <c r="AE8" s="117">
        <f>M8-J8</f>
        <v>-215.43369890328859</v>
      </c>
      <c r="AF8" s="110">
        <f>M8/J8</f>
        <v>0.89228315054835572</v>
      </c>
      <c r="AG8" s="359"/>
    </row>
    <row r="9" spans="1:33" ht="15.75" customHeight="1">
      <c r="A9" s="296"/>
      <c r="B9" s="163" t="s">
        <v>179</v>
      </c>
      <c r="C9" s="274" t="s">
        <v>181</v>
      </c>
      <c r="D9" s="275"/>
      <c r="E9" s="101">
        <v>29.97</v>
      </c>
      <c r="F9" s="111">
        <v>2119</v>
      </c>
      <c r="G9" s="103">
        <f t="shared" si="0"/>
        <v>63506.43</v>
      </c>
      <c r="H9" s="13"/>
      <c r="I9" s="118">
        <v>21</v>
      </c>
      <c r="J9" s="105">
        <v>2790</v>
      </c>
      <c r="K9" s="106">
        <f t="shared" si="1"/>
        <v>132.85714285714286</v>
      </c>
      <c r="L9" s="107">
        <v>22</v>
      </c>
      <c r="M9" s="105">
        <f>F9/V9*60</f>
        <v>2626.8595041322242</v>
      </c>
      <c r="N9" s="106">
        <f>M9/L9</f>
        <v>119.40270473328292</v>
      </c>
      <c r="O9" s="108">
        <f>L9-I9</f>
        <v>1</v>
      </c>
      <c r="P9" s="109">
        <f>N9-K9</f>
        <v>-13.454438123859944</v>
      </c>
      <c r="Q9" s="110">
        <f>N9/K9</f>
        <v>0.8987300356268606</v>
      </c>
      <c r="R9" s="290"/>
      <c r="S9" s="47">
        <v>0.49861111111111106</v>
      </c>
      <c r="T9" s="48">
        <v>0.53222222222222226</v>
      </c>
      <c r="U9" s="111">
        <v>54.999999999999964</v>
      </c>
      <c r="V9" s="112">
        <v>48.400000000000134</v>
      </c>
      <c r="W9" s="113"/>
      <c r="X9" s="116"/>
      <c r="Y9" s="12"/>
      <c r="Z9" s="198"/>
      <c r="AA9" s="276"/>
      <c r="AB9" s="277"/>
      <c r="AC9" s="12"/>
      <c r="AD9" s="198"/>
      <c r="AE9" s="117">
        <f>M9-J9</f>
        <v>-163.14049586777583</v>
      </c>
      <c r="AF9" s="110">
        <f>M9/J9</f>
        <v>0.94152670399004446</v>
      </c>
      <c r="AG9" s="359"/>
    </row>
    <row r="10" spans="1:33" ht="15.75" customHeight="1">
      <c r="A10" s="296"/>
      <c r="B10" s="163"/>
      <c r="C10" s="274"/>
      <c r="D10" s="275"/>
      <c r="E10" s="101"/>
      <c r="F10" s="111"/>
      <c r="G10" s="121"/>
      <c r="H10" s="122"/>
      <c r="I10" s="107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96"/>
      <c r="B11" s="163"/>
      <c r="C11" s="274"/>
      <c r="D11" s="275"/>
      <c r="E11" s="101"/>
      <c r="F11" s="111"/>
      <c r="G11" s="121"/>
      <c r="H11" s="62"/>
      <c r="I11" s="118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96"/>
      <c r="B12" s="163"/>
      <c r="C12" s="274"/>
      <c r="D12" s="275"/>
      <c r="E12" s="101"/>
      <c r="F12" s="111"/>
      <c r="G12" s="121"/>
      <c r="H12" s="62"/>
      <c r="I12" s="118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96"/>
      <c r="B13" s="163"/>
      <c r="C13" s="274"/>
      <c r="D13" s="275"/>
      <c r="E13" s="101"/>
      <c r="F13" s="111"/>
      <c r="G13" s="121"/>
      <c r="H13" s="62"/>
      <c r="I13" s="118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96"/>
      <c r="B14" s="163"/>
      <c r="C14" s="274"/>
      <c r="D14" s="275"/>
      <c r="E14" s="101"/>
      <c r="F14" s="111"/>
      <c r="G14" s="121"/>
      <c r="H14" s="62"/>
      <c r="I14" s="118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96"/>
      <c r="B15" s="163"/>
      <c r="C15" s="274"/>
      <c r="D15" s="275"/>
      <c r="E15" s="101"/>
      <c r="F15" s="111"/>
      <c r="G15" s="121"/>
      <c r="H15" s="62"/>
      <c r="I15" s="118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96"/>
      <c r="B16" s="163"/>
      <c r="C16" s="274"/>
      <c r="D16" s="275"/>
      <c r="E16" s="101"/>
      <c r="F16" s="111"/>
      <c r="G16" s="121"/>
      <c r="H16" s="62"/>
      <c r="I16" s="118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96"/>
      <c r="B17" s="163"/>
      <c r="C17" s="274"/>
      <c r="D17" s="275"/>
      <c r="E17" s="101"/>
      <c r="F17" s="111"/>
      <c r="G17" s="121"/>
      <c r="H17" s="62"/>
      <c r="I17" s="118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96"/>
      <c r="B18" s="163"/>
      <c r="C18" s="274"/>
      <c r="D18" s="275"/>
      <c r="E18" s="101"/>
      <c r="F18" s="111"/>
      <c r="G18" s="121"/>
      <c r="H18" s="62"/>
      <c r="I18" s="118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83"/>
      <c r="X18" s="184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96"/>
      <c r="B19" s="163"/>
      <c r="C19" s="274"/>
      <c r="D19" s="275"/>
      <c r="E19" s="101"/>
      <c r="F19" s="111"/>
      <c r="G19" s="121"/>
      <c r="H19" s="62"/>
      <c r="I19" s="118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85"/>
      <c r="X19" s="18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96"/>
      <c r="B20" s="100"/>
      <c r="C20" s="274"/>
      <c r="D20" s="275"/>
      <c r="E20" s="170"/>
      <c r="F20" s="102"/>
      <c r="G20" s="129"/>
      <c r="H20" s="62"/>
      <c r="I20" s="118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85"/>
      <c r="X20" s="18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21.4</v>
      </c>
      <c r="J21" s="137">
        <f t="shared" si="2"/>
        <v>2158</v>
      </c>
      <c r="K21" s="138">
        <f t="shared" ref="K21" si="3">J21/I21</f>
        <v>100.84112149532712</v>
      </c>
      <c r="L21" s="136">
        <f t="shared" ref="L21:M21" si="4">AVERAGE(L5:L20)</f>
        <v>21.6</v>
      </c>
      <c r="M21" s="137">
        <f t="shared" si="4"/>
        <v>1952.0541207397353</v>
      </c>
      <c r="N21" s="138">
        <f t="shared" ref="N21:N26" si="5">M21/L21</f>
        <v>90.372875960172919</v>
      </c>
      <c r="O21" s="139">
        <f t="shared" ref="O21:O26" si="6">L21-I21</f>
        <v>0.20000000000000284</v>
      </c>
      <c r="P21" s="140">
        <f t="shared" ref="P21:P26" si="7">N21-K21</f>
        <v>-10.468245535154196</v>
      </c>
      <c r="Q21" s="141">
        <f t="shared" ref="Q21:Q26" si="8">N21/K21</f>
        <v>0.89619070692664515</v>
      </c>
      <c r="R21" s="291"/>
      <c r="S21" s="142">
        <f>S5</f>
        <v>0.25</v>
      </c>
      <c r="T21" s="143">
        <f>INDEX(T5:T20,COUNTA(T5:T20))</f>
        <v>0.53222222222222226</v>
      </c>
      <c r="U21" s="144"/>
      <c r="V21" s="166"/>
      <c r="W21" s="187"/>
      <c r="X21" s="18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 t="shared" ref="AE21:AE26" si="9">M21-J21</f>
        <v>-205.94587926026475</v>
      </c>
      <c r="AF21" s="141">
        <f t="shared" ref="AF21:AF26" si="10">M21/J21</f>
        <v>0.90456632101007195</v>
      </c>
      <c r="AG21" s="360"/>
    </row>
    <row r="22" spans="1:33" ht="15.75" customHeight="1">
      <c r="A22" s="284" t="s">
        <v>193</v>
      </c>
      <c r="B22" s="146" t="s">
        <v>183</v>
      </c>
      <c r="C22" s="287" t="s">
        <v>184</v>
      </c>
      <c r="D22" s="288"/>
      <c r="E22" s="147">
        <v>56.77</v>
      </c>
      <c r="F22" s="97">
        <v>3911</v>
      </c>
      <c r="G22" s="148">
        <f t="shared" ref="G22:G26" si="11">E22*F22</f>
        <v>222027.47</v>
      </c>
      <c r="H22" s="149"/>
      <c r="I22" s="150">
        <v>25</v>
      </c>
      <c r="J22" s="151">
        <v>2000</v>
      </c>
      <c r="K22" s="152">
        <f>J22/I22</f>
        <v>80</v>
      </c>
      <c r="L22" s="153">
        <v>25</v>
      </c>
      <c r="M22" s="151">
        <f>F22/V22*60</f>
        <v>1782.6791592808308</v>
      </c>
      <c r="N22" s="152">
        <f t="shared" si="5"/>
        <v>71.307166371233237</v>
      </c>
      <c r="O22" s="154">
        <f t="shared" si="6"/>
        <v>0</v>
      </c>
      <c r="P22" s="155">
        <f t="shared" si="7"/>
        <v>-8.6928336287667634</v>
      </c>
      <c r="Q22" s="156">
        <f t="shared" si="8"/>
        <v>0.89133957964041544</v>
      </c>
      <c r="R22" s="289">
        <f>Q38</f>
        <v>0.89175204157500743</v>
      </c>
      <c r="S22" s="157">
        <v>0.25025462962962963</v>
      </c>
      <c r="T22" s="203">
        <v>0.34166666666666667</v>
      </c>
      <c r="U22" s="159"/>
      <c r="V22" s="160">
        <v>131.63333333333333</v>
      </c>
      <c r="W22" s="158"/>
      <c r="X22" s="169"/>
      <c r="Y22" s="12"/>
      <c r="Z22" s="198"/>
      <c r="AA22" s="292"/>
      <c r="AB22" s="293"/>
      <c r="AC22" s="12"/>
      <c r="AD22" s="198"/>
      <c r="AE22" s="115">
        <f t="shared" si="9"/>
        <v>-217.32084071916915</v>
      </c>
      <c r="AF22" s="156">
        <f t="shared" si="10"/>
        <v>0.89133957964041544</v>
      </c>
      <c r="AG22" s="281">
        <f>AF38</f>
        <v>0.89175204157500743</v>
      </c>
    </row>
    <row r="23" spans="1:33" ht="15.75" customHeight="1">
      <c r="A23" s="285"/>
      <c r="B23" s="163" t="s">
        <v>185</v>
      </c>
      <c r="C23" s="274" t="s">
        <v>186</v>
      </c>
      <c r="D23" s="275"/>
      <c r="E23" s="101">
        <v>77.34</v>
      </c>
      <c r="F23" s="102">
        <v>1567</v>
      </c>
      <c r="G23" s="103">
        <f t="shared" si="11"/>
        <v>121191.78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1784.6251186333448</v>
      </c>
      <c r="N23" s="106">
        <f t="shared" si="5"/>
        <v>74.359379943056027</v>
      </c>
      <c r="O23" s="108">
        <f t="shared" si="6"/>
        <v>0</v>
      </c>
      <c r="P23" s="109">
        <f t="shared" si="7"/>
        <v>-8.9739533902773019</v>
      </c>
      <c r="Q23" s="110">
        <f t="shared" si="8"/>
        <v>0.89231255931667242</v>
      </c>
      <c r="R23" s="290"/>
      <c r="S23" s="47">
        <v>0.34535879629629629</v>
      </c>
      <c r="T23" s="48">
        <v>0.38194444444444442</v>
      </c>
      <c r="U23" s="111">
        <v>5.3166666666666451</v>
      </c>
      <c r="V23" s="112">
        <v>52.683333333333309</v>
      </c>
      <c r="W23" s="113"/>
      <c r="X23" s="116"/>
      <c r="Y23" s="12"/>
      <c r="Z23" s="198"/>
      <c r="AA23" s="276"/>
      <c r="AB23" s="277"/>
      <c r="AC23" s="12"/>
      <c r="AD23" s="198"/>
      <c r="AE23" s="117">
        <f t="shared" si="9"/>
        <v>-215.37488136665525</v>
      </c>
      <c r="AF23" s="110">
        <f t="shared" si="10"/>
        <v>0.89231255931667242</v>
      </c>
      <c r="AG23" s="282"/>
    </row>
    <row r="24" spans="1:33" ht="15.75" customHeight="1">
      <c r="A24" s="285"/>
      <c r="B24" s="163" t="s">
        <v>185</v>
      </c>
      <c r="C24" s="274" t="s">
        <v>188</v>
      </c>
      <c r="D24" s="275"/>
      <c r="E24" s="101">
        <v>59.52</v>
      </c>
      <c r="F24" s="102">
        <v>3353</v>
      </c>
      <c r="G24" s="103">
        <f t="shared" si="11"/>
        <v>199570.56</v>
      </c>
      <c r="H24" s="26"/>
      <c r="I24" s="104">
        <v>25</v>
      </c>
      <c r="J24" s="105">
        <v>2000</v>
      </c>
      <c r="K24" s="106">
        <f t="shared" si="1"/>
        <v>80</v>
      </c>
      <c r="L24" s="107">
        <v>25</v>
      </c>
      <c r="M24" s="105">
        <f>F24/V24*60</f>
        <v>1783.5106382978718</v>
      </c>
      <c r="N24" s="106">
        <f t="shared" si="5"/>
        <v>71.340425531914875</v>
      </c>
      <c r="O24" s="108">
        <f t="shared" si="6"/>
        <v>0</v>
      </c>
      <c r="P24" s="109">
        <f t="shared" si="7"/>
        <v>-8.6595744680851254</v>
      </c>
      <c r="Q24" s="110">
        <f t="shared" si="8"/>
        <v>0.89175531914893591</v>
      </c>
      <c r="R24" s="290"/>
      <c r="S24" s="47">
        <v>0.38624999999999998</v>
      </c>
      <c r="T24" s="48">
        <v>0.46458333333333335</v>
      </c>
      <c r="U24" s="111">
        <v>6.2000000000000099</v>
      </c>
      <c r="V24" s="112">
        <v>112.80000000000004</v>
      </c>
      <c r="W24" s="113">
        <v>0.46458333333333335</v>
      </c>
      <c r="X24" s="116">
        <v>0.50366898148148154</v>
      </c>
      <c r="Y24" s="12"/>
      <c r="Z24" s="198"/>
      <c r="AA24" s="276"/>
      <c r="AB24" s="277"/>
      <c r="AC24" s="12"/>
      <c r="AD24" s="198"/>
      <c r="AE24" s="117">
        <f t="shared" si="9"/>
        <v>-216.48936170212824</v>
      </c>
      <c r="AF24" s="110">
        <f t="shared" si="10"/>
        <v>0.89175531914893591</v>
      </c>
      <c r="AG24" s="282"/>
    </row>
    <row r="25" spans="1:33" ht="15.75" customHeight="1">
      <c r="A25" s="285"/>
      <c r="B25" s="163" t="s">
        <v>185</v>
      </c>
      <c r="C25" s="274" t="s">
        <v>192</v>
      </c>
      <c r="D25" s="275"/>
      <c r="E25" s="101">
        <v>59.34</v>
      </c>
      <c r="F25" s="102">
        <v>1122</v>
      </c>
      <c r="G25" s="103">
        <f t="shared" si="11"/>
        <v>66579.48000000001</v>
      </c>
      <c r="H25" s="26"/>
      <c r="I25" s="104">
        <v>24</v>
      </c>
      <c r="J25" s="105">
        <v>2000</v>
      </c>
      <c r="K25" s="106">
        <f t="shared" si="1"/>
        <v>83.333333333333329</v>
      </c>
      <c r="L25" s="107">
        <v>24</v>
      </c>
      <c r="M25" s="105">
        <f>F25/V25*60</f>
        <v>1784.8873177198441</v>
      </c>
      <c r="N25" s="106">
        <f t="shared" si="5"/>
        <v>74.370304904993503</v>
      </c>
      <c r="O25" s="108">
        <f t="shared" si="6"/>
        <v>0</v>
      </c>
      <c r="P25" s="109">
        <f t="shared" si="7"/>
        <v>-8.9630284283398254</v>
      </c>
      <c r="Q25" s="110">
        <f t="shared" si="8"/>
        <v>0.89244365885992205</v>
      </c>
      <c r="R25" s="290"/>
      <c r="S25" s="47">
        <v>0.50366898148148154</v>
      </c>
      <c r="T25" s="48">
        <v>0.52986111111111112</v>
      </c>
      <c r="U25" s="111">
        <v>56.283333333333388</v>
      </c>
      <c r="V25" s="112">
        <v>37.716666666666598</v>
      </c>
      <c r="W25" s="113"/>
      <c r="X25" s="116"/>
      <c r="Y25" s="12"/>
      <c r="Z25" s="198"/>
      <c r="AA25" s="276"/>
      <c r="AB25" s="277"/>
      <c r="AC25" s="12"/>
      <c r="AD25" s="198"/>
      <c r="AE25" s="117">
        <f t="shared" si="9"/>
        <v>-215.11268228015592</v>
      </c>
      <c r="AF25" s="110">
        <f t="shared" si="10"/>
        <v>0.89244365885992205</v>
      </c>
      <c r="AG25" s="282"/>
    </row>
    <row r="26" spans="1:33" ht="15.75" customHeight="1">
      <c r="A26" s="285"/>
      <c r="B26" s="163" t="s">
        <v>185</v>
      </c>
      <c r="C26" s="274" t="s">
        <v>187</v>
      </c>
      <c r="D26" s="275"/>
      <c r="E26" s="101">
        <v>58.67</v>
      </c>
      <c r="F26" s="102">
        <v>2548</v>
      </c>
      <c r="G26" s="103">
        <f t="shared" si="11"/>
        <v>149491.16</v>
      </c>
      <c r="H26" s="13"/>
      <c r="I26" s="104">
        <v>23</v>
      </c>
      <c r="J26" s="105">
        <v>2000</v>
      </c>
      <c r="K26" s="106">
        <f t="shared" si="1"/>
        <v>86.956521739130437</v>
      </c>
      <c r="L26" s="107">
        <v>23</v>
      </c>
      <c r="M26" s="105">
        <f>F26/V26*60</f>
        <v>1781.8181818181822</v>
      </c>
      <c r="N26" s="106">
        <f t="shared" si="5"/>
        <v>77.470355731225311</v>
      </c>
      <c r="O26" s="108">
        <f t="shared" si="6"/>
        <v>0</v>
      </c>
      <c r="P26" s="109">
        <f t="shared" si="7"/>
        <v>-9.4861660079051262</v>
      </c>
      <c r="Q26" s="110">
        <f t="shared" si="8"/>
        <v>0.89090909090909109</v>
      </c>
      <c r="R26" s="290"/>
      <c r="S26" s="47">
        <v>0.53347222222222224</v>
      </c>
      <c r="T26" s="48">
        <v>0.59305555555555556</v>
      </c>
      <c r="U26" s="111">
        <v>5.2000000000000135</v>
      </c>
      <c r="V26" s="112">
        <v>85.799999999999983</v>
      </c>
      <c r="W26" s="113"/>
      <c r="X26" s="116"/>
      <c r="Y26" s="12"/>
      <c r="Z26" s="198"/>
      <c r="AA26" s="276"/>
      <c r="AB26" s="277"/>
      <c r="AC26" s="12"/>
      <c r="AD26" s="198"/>
      <c r="AE26" s="117">
        <f t="shared" si="9"/>
        <v>-218.18181818181779</v>
      </c>
      <c r="AF26" s="110">
        <f t="shared" si="10"/>
        <v>0.89090909090909109</v>
      </c>
      <c r="AG26" s="282"/>
    </row>
    <row r="27" spans="1:33" ht="15.75" customHeight="1">
      <c r="A27" s="285"/>
      <c r="B27" s="163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282"/>
    </row>
    <row r="28" spans="1:33" ht="15.75" customHeight="1">
      <c r="A28" s="285"/>
      <c r="B28" s="163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119"/>
      <c r="T28" s="120"/>
      <c r="U28" s="111"/>
      <c r="V28" s="112"/>
      <c r="W28" s="120"/>
      <c r="X28" s="189"/>
      <c r="Y28" s="12"/>
      <c r="Z28" s="198"/>
      <c r="AA28" s="276"/>
      <c r="AB28" s="277"/>
      <c r="AC28" s="12"/>
      <c r="AD28" s="198"/>
      <c r="AE28" s="117"/>
      <c r="AF28" s="110"/>
      <c r="AG28" s="282"/>
    </row>
    <row r="29" spans="1:33" ht="15.75" customHeight="1">
      <c r="A29" s="285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85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85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85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85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85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85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85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85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2">AVERAGE(I22:I37)</f>
        <v>24.2</v>
      </c>
      <c r="J38" s="137">
        <f t="shared" si="12"/>
        <v>2000</v>
      </c>
      <c r="K38" s="138">
        <f t="shared" ref="K38" si="13">J38/I38</f>
        <v>82.644628099173559</v>
      </c>
      <c r="L38" s="136">
        <f t="shared" ref="L38:M38" si="14">AVERAGE(L22:L37)</f>
        <v>24.2</v>
      </c>
      <c r="M38" s="137">
        <f t="shared" si="14"/>
        <v>1783.5040831500148</v>
      </c>
      <c r="N38" s="138">
        <f>M38/L38</f>
        <v>73.698515832645242</v>
      </c>
      <c r="O38" s="139">
        <f>L38-I38</f>
        <v>0</v>
      </c>
      <c r="P38" s="140">
        <f>N38-K38</f>
        <v>-8.946112266528317</v>
      </c>
      <c r="Q38" s="141">
        <f>N38/K38</f>
        <v>0.89175204157500743</v>
      </c>
      <c r="R38" s="291"/>
      <c r="S38" s="142">
        <f>S22</f>
        <v>0.25025462962962963</v>
      </c>
      <c r="T38" s="143">
        <f>INDEX(T22:T37,COUNTA(T22:T37))</f>
        <v>0.59305555555555556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91">
        <f>SUM(AD22:AD37)</f>
        <v>0</v>
      </c>
      <c r="AE38" s="168">
        <f>M38-J38</f>
        <v>-216.49591684998518</v>
      </c>
      <c r="AF38" s="141">
        <f>M38/J38</f>
        <v>0.89175204157500743</v>
      </c>
      <c r="AG38" s="283"/>
    </row>
    <row r="39" spans="1:33" ht="15.75" customHeight="1">
      <c r="A39" s="29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3405</v>
      </c>
      <c r="G39" s="148">
        <f t="shared" ref="G39:G41" si="15">E39*F39</f>
        <v>67078.5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1079.6195173507135</v>
      </c>
      <c r="N39" s="152">
        <f>M39/L39</f>
        <v>83.047655180824123</v>
      </c>
      <c r="O39" s="154">
        <f>L39-I39</f>
        <v>0</v>
      </c>
      <c r="P39" s="155">
        <f>N39-K39</f>
        <v>-9.260037126868184</v>
      </c>
      <c r="Q39" s="156">
        <f>N39/K39</f>
        <v>0.89968293112559472</v>
      </c>
      <c r="R39" s="289">
        <f>Q55</f>
        <v>0.89460802428603869</v>
      </c>
      <c r="S39" s="157">
        <v>0.25</v>
      </c>
      <c r="T39" s="158">
        <v>0.38141203703703702</v>
      </c>
      <c r="U39" s="159"/>
      <c r="V39" s="160">
        <v>189.23333333333332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-120.38048264928648</v>
      </c>
      <c r="AF39" s="156">
        <f>M39/J39</f>
        <v>0.89968293112559461</v>
      </c>
      <c r="AG39" s="281">
        <f>AF55</f>
        <v>0.89460802428603869</v>
      </c>
    </row>
    <row r="40" spans="1:33" ht="15.75" customHeight="1">
      <c r="A40" s="295"/>
      <c r="B40" s="100" t="s">
        <v>198</v>
      </c>
      <c r="C40" s="361" t="s">
        <v>202</v>
      </c>
      <c r="D40" s="361"/>
      <c r="E40" s="101">
        <v>71.84</v>
      </c>
      <c r="F40" s="102">
        <v>980</v>
      </c>
      <c r="G40" s="103">
        <f t="shared" si="15"/>
        <v>70403.199999999997</v>
      </c>
      <c r="H40" s="26"/>
      <c r="I40" s="104">
        <v>19</v>
      </c>
      <c r="J40" s="105">
        <v>1800</v>
      </c>
      <c r="K40" s="106">
        <f t="shared" ref="K40:K41" si="16">J40/I40</f>
        <v>94.736842105263165</v>
      </c>
      <c r="L40" s="107">
        <v>19</v>
      </c>
      <c r="M40" s="105">
        <f>F40/V40*60</f>
        <v>1607.2892938496577</v>
      </c>
      <c r="N40" s="106">
        <f>M40/L40</f>
        <v>84.594173360508307</v>
      </c>
      <c r="O40" s="108">
        <f>L40-I40</f>
        <v>0</v>
      </c>
      <c r="P40" s="109">
        <f>N40-K40</f>
        <v>-10.142668744754857</v>
      </c>
      <c r="Q40" s="110">
        <f>N40/K40</f>
        <v>0.89293849658314317</v>
      </c>
      <c r="R40" s="290"/>
      <c r="S40" s="47">
        <v>0.38501157407407405</v>
      </c>
      <c r="T40" s="48">
        <v>0.41041666666666665</v>
      </c>
      <c r="U40" s="111">
        <v>5.1833333333333176</v>
      </c>
      <c r="V40" s="112">
        <v>36.58333333333335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-192.71070615034228</v>
      </c>
      <c r="AF40" s="110">
        <f>M40/J40</f>
        <v>0.89293849658314317</v>
      </c>
      <c r="AG40" s="282"/>
    </row>
    <row r="41" spans="1:33" ht="15.75" customHeight="1">
      <c r="A41" s="295"/>
      <c r="B41" s="100" t="s">
        <v>177</v>
      </c>
      <c r="C41" s="361" t="s">
        <v>200</v>
      </c>
      <c r="D41" s="361"/>
      <c r="E41" s="101">
        <v>57.73</v>
      </c>
      <c r="F41" s="102">
        <v>1288</v>
      </c>
      <c r="G41" s="103">
        <f t="shared" si="15"/>
        <v>74356.239999999991</v>
      </c>
      <c r="H41" s="26"/>
      <c r="I41" s="104">
        <v>22</v>
      </c>
      <c r="J41" s="105">
        <v>1800</v>
      </c>
      <c r="K41" s="106">
        <f t="shared" si="16"/>
        <v>81.818181818181813</v>
      </c>
      <c r="L41" s="107">
        <v>22</v>
      </c>
      <c r="M41" s="105">
        <f>F41/V41*60</f>
        <v>1607.2097053726152</v>
      </c>
      <c r="N41" s="106">
        <f>M41/L41</f>
        <v>73.054986607846146</v>
      </c>
      <c r="O41" s="108">
        <f>L41-I41</f>
        <v>0</v>
      </c>
      <c r="P41" s="109">
        <f>N41-K41</f>
        <v>-8.7631952103356667</v>
      </c>
      <c r="Q41" s="110">
        <f>N41/K41</f>
        <v>0.89289428076256405</v>
      </c>
      <c r="R41" s="290"/>
      <c r="S41" s="47">
        <v>0.41388888888888886</v>
      </c>
      <c r="T41" s="48">
        <v>0.4472800925925926</v>
      </c>
      <c r="U41" s="111">
        <v>4.9999999999999822</v>
      </c>
      <c r="V41" s="112">
        <v>48.083333333333385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-192.79029462738481</v>
      </c>
      <c r="AF41" s="110">
        <f>M41/J41</f>
        <v>0.89289428076256394</v>
      </c>
      <c r="AG41" s="282"/>
    </row>
    <row r="42" spans="1:33" ht="15.75" customHeight="1">
      <c r="A42" s="295"/>
      <c r="B42" s="100"/>
      <c r="C42" s="361"/>
      <c r="D42" s="36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99"/>
      <c r="AF42" s="200"/>
      <c r="AG42" s="282"/>
    </row>
    <row r="43" spans="1:33" ht="15.75" customHeight="1">
      <c r="A43" s="296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96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96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96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96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96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96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96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96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96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96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96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7">AVERAGE(I39:I54)</f>
        <v>18</v>
      </c>
      <c r="J55" s="137">
        <f t="shared" si="17"/>
        <v>1600</v>
      </c>
      <c r="K55" s="138">
        <f t="shared" ref="K55:K58" si="18">J55/I55</f>
        <v>88.888888888888886</v>
      </c>
      <c r="L55" s="136">
        <f t="shared" ref="L55:M55" si="19">AVERAGE(L39:L54)</f>
        <v>18</v>
      </c>
      <c r="M55" s="137">
        <f t="shared" si="19"/>
        <v>1431.3728388576619</v>
      </c>
      <c r="N55" s="138">
        <f>M55/L55</f>
        <v>79.5207132698701</v>
      </c>
      <c r="O55" s="139">
        <f>L55-I55</f>
        <v>0</v>
      </c>
      <c r="P55" s="140">
        <f>N55-K55</f>
        <v>-9.3681756190187855</v>
      </c>
      <c r="Q55" s="141">
        <f>N55/K55</f>
        <v>0.89460802428603869</v>
      </c>
      <c r="R55" s="291"/>
      <c r="S55" s="142">
        <f>S39</f>
        <v>0.25</v>
      </c>
      <c r="T55" s="143">
        <f>INDEX(T39:T54,COUNTA(T39:T54))</f>
        <v>0.4472800925925926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-168.62716114233808</v>
      </c>
      <c r="AF55" s="141">
        <f>M55/J55</f>
        <v>0.89460802428603869</v>
      </c>
      <c r="AG55" s="283"/>
    </row>
    <row r="56" spans="1:33" ht="15.75" customHeight="1">
      <c r="A56" s="284" t="s">
        <v>118</v>
      </c>
      <c r="B56" s="100" t="s">
        <v>221</v>
      </c>
      <c r="C56" s="274" t="s">
        <v>252</v>
      </c>
      <c r="D56" s="275"/>
      <c r="E56" s="101">
        <v>26.21</v>
      </c>
      <c r="F56" s="102">
        <v>1797</v>
      </c>
      <c r="G56" s="103">
        <f t="shared" ref="G56:G58" si="20">E56*F56</f>
        <v>47099.37</v>
      </c>
      <c r="H56" s="13"/>
      <c r="I56" s="104">
        <v>6</v>
      </c>
      <c r="J56" s="105">
        <v>3273</v>
      </c>
      <c r="K56" s="106">
        <f t="shared" si="18"/>
        <v>545.5</v>
      </c>
      <c r="L56" s="118">
        <v>6</v>
      </c>
      <c r="M56" s="105">
        <f>F56/V56*60</f>
        <v>2856.1589403973521</v>
      </c>
      <c r="N56" s="106">
        <f>M56/L56</f>
        <v>476.02649006622534</v>
      </c>
      <c r="O56" s="108">
        <f>L56-I56</f>
        <v>0</v>
      </c>
      <c r="P56" s="109">
        <f>N56-K56</f>
        <v>-69.473509933774665</v>
      </c>
      <c r="Q56" s="110">
        <f>N56/K56</f>
        <v>0.87264251157878159</v>
      </c>
      <c r="R56" s="289">
        <f>Q72</f>
        <v>0.88387659719187617</v>
      </c>
      <c r="S56" s="47">
        <v>0.40295138888888887</v>
      </c>
      <c r="T56" s="48">
        <v>0.42916666666666664</v>
      </c>
      <c r="U56" s="111">
        <v>6.0166666666666746</v>
      </c>
      <c r="V56" s="112">
        <v>37.749999999999986</v>
      </c>
      <c r="W56" s="113"/>
      <c r="X56" s="162"/>
      <c r="Y56" s="12"/>
      <c r="Z56" s="198"/>
      <c r="AA56" s="292"/>
      <c r="AB56" s="293"/>
      <c r="AC56" s="12"/>
      <c r="AD56" s="198"/>
      <c r="AE56" s="115">
        <f>M56-J56</f>
        <v>-416.84105960264787</v>
      </c>
      <c r="AF56" s="156">
        <f>M56/J56</f>
        <v>0.87264251157878159</v>
      </c>
      <c r="AG56" s="281">
        <f>AF72</f>
        <v>0.88387659719187617</v>
      </c>
    </row>
    <row r="57" spans="1:33" ht="15.75" customHeight="1">
      <c r="A57" s="285"/>
      <c r="B57" s="100" t="s">
        <v>179</v>
      </c>
      <c r="C57" s="274" t="s">
        <v>253</v>
      </c>
      <c r="D57" s="275"/>
      <c r="E57" s="101">
        <v>21.92</v>
      </c>
      <c r="F57" s="102">
        <v>2452</v>
      </c>
      <c r="G57" s="121">
        <f t="shared" si="20"/>
        <v>53747.840000000004</v>
      </c>
      <c r="H57" s="122"/>
      <c r="I57" s="104">
        <v>6</v>
      </c>
      <c r="J57" s="105">
        <v>3600</v>
      </c>
      <c r="K57" s="106">
        <f t="shared" si="18"/>
        <v>600</v>
      </c>
      <c r="L57" s="107">
        <v>6</v>
      </c>
      <c r="M57" s="105">
        <f>F57/V57*60</f>
        <v>3149.1972886193325</v>
      </c>
      <c r="N57" s="106">
        <f>M57/L57</f>
        <v>524.86621476988876</v>
      </c>
      <c r="O57" s="108">
        <f>L57-I57</f>
        <v>0</v>
      </c>
      <c r="P57" s="109">
        <f>N57-K57</f>
        <v>-75.133785230111243</v>
      </c>
      <c r="Q57" s="110">
        <f>N57/K57</f>
        <v>0.87477702461648121</v>
      </c>
      <c r="R57" s="290"/>
      <c r="S57" s="47">
        <v>0.43283564814814812</v>
      </c>
      <c r="T57" s="48">
        <v>0.46527777777777779</v>
      </c>
      <c r="U57" s="111">
        <v>5.2833333333333332</v>
      </c>
      <c r="V57" s="112">
        <v>46.716666666666725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-450.80271138066746</v>
      </c>
      <c r="AF57" s="110">
        <f>M57/J57</f>
        <v>0.87477702461648121</v>
      </c>
      <c r="AG57" s="282"/>
    </row>
    <row r="58" spans="1:33" ht="15.75" customHeight="1">
      <c r="A58" s="285"/>
      <c r="B58" s="100" t="s">
        <v>221</v>
      </c>
      <c r="C58" s="274" t="s">
        <v>222</v>
      </c>
      <c r="D58" s="275"/>
      <c r="E58" s="101">
        <v>27.05</v>
      </c>
      <c r="F58" s="102">
        <v>697</v>
      </c>
      <c r="G58" s="121">
        <f t="shared" si="20"/>
        <v>18853.850000000002</v>
      </c>
      <c r="H58" s="62"/>
      <c r="I58" s="104">
        <v>6</v>
      </c>
      <c r="J58" s="105">
        <v>3273</v>
      </c>
      <c r="K58" s="106">
        <f t="shared" si="18"/>
        <v>545.5</v>
      </c>
      <c r="L58" s="118">
        <v>6</v>
      </c>
      <c r="M58" s="105">
        <f>F58/V58*60</f>
        <v>2962.4557260920906</v>
      </c>
      <c r="N58" s="106">
        <f>M58/L58</f>
        <v>493.74262101534845</v>
      </c>
      <c r="O58" s="123">
        <f>L58-I58</f>
        <v>0</v>
      </c>
      <c r="P58" s="124">
        <f>N58-K58</f>
        <v>-51.757378984651552</v>
      </c>
      <c r="Q58" s="125">
        <f>N58/K58</f>
        <v>0.90511937857992386</v>
      </c>
      <c r="R58" s="290"/>
      <c r="S58" s="47">
        <v>0.46875</v>
      </c>
      <c r="T58" s="48">
        <v>0.47855324074074074</v>
      </c>
      <c r="U58" s="111">
        <v>4.9999999999999822</v>
      </c>
      <c r="V58" s="112">
        <v>14.116666666666662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-310.54427390790943</v>
      </c>
      <c r="AF58" s="110">
        <f>M58/J58</f>
        <v>0.90511937857992375</v>
      </c>
      <c r="AG58" s="282"/>
    </row>
    <row r="59" spans="1:33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85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86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6</v>
      </c>
      <c r="J72" s="137">
        <f t="shared" si="21"/>
        <v>3382</v>
      </c>
      <c r="K72" s="138">
        <f t="shared" ref="K72" si="22">J72/I72</f>
        <v>563.66666666666663</v>
      </c>
      <c r="L72" s="136">
        <f t="shared" ref="L72:M72" si="23">AVERAGE(L56:L71)</f>
        <v>6</v>
      </c>
      <c r="M72" s="137">
        <f t="shared" si="23"/>
        <v>2989.2706517029251</v>
      </c>
      <c r="N72" s="138">
        <f>M72/L72</f>
        <v>498.21177528382083</v>
      </c>
      <c r="O72" s="139">
        <f>L72-I72</f>
        <v>0</v>
      </c>
      <c r="P72" s="140">
        <f>N72-K72</f>
        <v>-65.454891382845801</v>
      </c>
      <c r="Q72" s="141">
        <f>N72/K72</f>
        <v>0.88387659719187617</v>
      </c>
      <c r="R72" s="291"/>
      <c r="S72" s="142">
        <f>S56</f>
        <v>0.40295138888888887</v>
      </c>
      <c r="T72" s="143">
        <f>INDEX(T56:T71,COUNTA(T56:T71))</f>
        <v>0.47855324074074074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-392.72934829707492</v>
      </c>
      <c r="AF72" s="141">
        <f>M72/J72</f>
        <v>0.88387659719187617</v>
      </c>
      <c r="AG72" s="283"/>
    </row>
    <row r="73" spans="1:33" ht="15.75" customHeight="1">
      <c r="A73" s="294" t="s">
        <v>205</v>
      </c>
      <c r="B73" s="146" t="s">
        <v>183</v>
      </c>
      <c r="C73" s="287" t="s">
        <v>208</v>
      </c>
      <c r="D73" s="288"/>
      <c r="E73" s="147">
        <v>56.79</v>
      </c>
      <c r="F73" s="159">
        <v>1955</v>
      </c>
      <c r="G73" s="148">
        <f t="shared" ref="G73:G75" si="24">E73*F73</f>
        <v>111024.45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1783.5783071464775</v>
      </c>
      <c r="N73" s="152">
        <f>M73/L73</f>
        <v>77.54688291941207</v>
      </c>
      <c r="O73" s="154">
        <f>L73-I73</f>
        <v>0</v>
      </c>
      <c r="P73" s="155">
        <f>N73-K73</f>
        <v>-9.4096388197183671</v>
      </c>
      <c r="Q73" s="156">
        <f>N73/K73</f>
        <v>0.89178915357323874</v>
      </c>
      <c r="R73" s="289">
        <f>Q89</f>
        <v>0.89131410463716054</v>
      </c>
      <c r="S73" s="157">
        <v>0.70849537037037036</v>
      </c>
      <c r="T73" s="158">
        <v>0.75416666666666665</v>
      </c>
      <c r="U73" s="159"/>
      <c r="V73" s="160">
        <v>65.766666666666666</v>
      </c>
      <c r="W73" s="97"/>
      <c r="X73" s="98"/>
      <c r="Y73" s="196"/>
      <c r="Z73" s="197"/>
      <c r="AA73" s="292"/>
      <c r="AB73" s="293"/>
      <c r="AC73" s="196"/>
      <c r="AD73" s="197"/>
      <c r="AE73" s="115">
        <f>M73-J73</f>
        <v>-216.42169285352247</v>
      </c>
      <c r="AF73" s="156">
        <f>M73/J73</f>
        <v>0.89178915357323874</v>
      </c>
      <c r="AG73" s="358">
        <f>AF89</f>
        <v>0.89131410463716054</v>
      </c>
    </row>
    <row r="74" spans="1:33" ht="15.75" customHeight="1">
      <c r="A74" s="295"/>
      <c r="B74" s="163" t="s">
        <v>183</v>
      </c>
      <c r="C74" s="274" t="s">
        <v>209</v>
      </c>
      <c r="D74" s="275"/>
      <c r="E74" s="101">
        <v>56.87</v>
      </c>
      <c r="F74" s="111">
        <v>1589</v>
      </c>
      <c r="G74" s="103">
        <f t="shared" si="24"/>
        <v>90366.43</v>
      </c>
      <c r="H74" s="26"/>
      <c r="I74" s="104">
        <v>23</v>
      </c>
      <c r="J74" s="105">
        <v>2000</v>
      </c>
      <c r="K74" s="106">
        <f t="shared" ref="K74:K75" si="25">J74/I74</f>
        <v>86.956521739130437</v>
      </c>
      <c r="L74" s="107">
        <v>23</v>
      </c>
      <c r="M74" s="105">
        <f>F74/V74*60</f>
        <v>1782.6114054222467</v>
      </c>
      <c r="N74" s="106">
        <f>M74/L74</f>
        <v>77.504843714010718</v>
      </c>
      <c r="O74" s="108">
        <f>L74-I74</f>
        <v>0</v>
      </c>
      <c r="P74" s="109">
        <f>N74-K74</f>
        <v>-9.451678025119719</v>
      </c>
      <c r="Q74" s="110">
        <f>N74/K74</f>
        <v>0.89130570271112319</v>
      </c>
      <c r="R74" s="290"/>
      <c r="S74" s="47">
        <v>0.75763888888888886</v>
      </c>
      <c r="T74" s="48">
        <v>0.79478009259259264</v>
      </c>
      <c r="U74" s="111">
        <v>4.9999999999999822</v>
      </c>
      <c r="V74" s="112">
        <v>53.483333333333434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-217.38859457775334</v>
      </c>
      <c r="AF74" s="110">
        <f>M74/J74</f>
        <v>0.8913057027111233</v>
      </c>
      <c r="AG74" s="359"/>
    </row>
    <row r="75" spans="1:33" ht="15.75" customHeight="1">
      <c r="A75" s="295"/>
      <c r="B75" s="163" t="s">
        <v>183</v>
      </c>
      <c r="C75" s="274" t="s">
        <v>210</v>
      </c>
      <c r="D75" s="275"/>
      <c r="E75" s="101">
        <v>47.6</v>
      </c>
      <c r="F75" s="111">
        <v>1752</v>
      </c>
      <c r="G75" s="103">
        <f t="shared" si="24"/>
        <v>83395.199999999997</v>
      </c>
      <c r="H75" s="26"/>
      <c r="I75" s="104">
        <v>23</v>
      </c>
      <c r="J75" s="105">
        <v>2000</v>
      </c>
      <c r="K75" s="106">
        <f t="shared" si="25"/>
        <v>86.956521739130437</v>
      </c>
      <c r="L75" s="107">
        <v>23</v>
      </c>
      <c r="M75" s="105">
        <f>F75/V75*60</f>
        <v>1781.6949152542388</v>
      </c>
      <c r="N75" s="106">
        <f>M75/L75</f>
        <v>77.464996315401692</v>
      </c>
      <c r="O75" s="108">
        <f>L75-I75</f>
        <v>0</v>
      </c>
      <c r="P75" s="109">
        <f>N75-K75</f>
        <v>-9.4915254237287456</v>
      </c>
      <c r="Q75" s="110">
        <f>N75/K75</f>
        <v>0.89084745762711948</v>
      </c>
      <c r="R75" s="290"/>
      <c r="S75" s="47">
        <v>0.79791666666666672</v>
      </c>
      <c r="T75" s="48">
        <v>0.83888888888888891</v>
      </c>
      <c r="U75" s="111">
        <v>4.5166666666666799</v>
      </c>
      <c r="V75" s="112">
        <v>58.99999999999995</v>
      </c>
      <c r="W75" s="113"/>
      <c r="X75" s="116"/>
      <c r="Y75" s="12"/>
      <c r="Z75" s="198"/>
      <c r="AA75" s="276"/>
      <c r="AB75" s="277"/>
      <c r="AC75" s="12"/>
      <c r="AD75" s="198"/>
      <c r="AE75" s="117">
        <f>M75-J75</f>
        <v>-218.30508474576118</v>
      </c>
      <c r="AF75" s="110">
        <f>M75/J75</f>
        <v>0.89084745762711937</v>
      </c>
      <c r="AG75" s="359"/>
    </row>
    <row r="76" spans="1:33" ht="15.75" customHeight="1">
      <c r="A76" s="295"/>
      <c r="B76" s="163"/>
      <c r="C76" s="274"/>
      <c r="D76" s="275"/>
      <c r="E76" s="101"/>
      <c r="F76" s="111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359"/>
    </row>
    <row r="77" spans="1:33" ht="15.75" customHeight="1">
      <c r="A77" s="296"/>
      <c r="B77" s="163"/>
      <c r="C77" s="274"/>
      <c r="D77" s="275"/>
      <c r="E77" s="101"/>
      <c r="F77" s="111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359"/>
    </row>
    <row r="78" spans="1:33" ht="15.75" customHeight="1">
      <c r="A78" s="296"/>
      <c r="B78" s="163"/>
      <c r="C78" s="274"/>
      <c r="D78" s="275"/>
      <c r="E78" s="101"/>
      <c r="F78" s="111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359"/>
    </row>
    <row r="79" spans="1:33" ht="15.75" customHeight="1">
      <c r="A79" s="296"/>
      <c r="B79" s="163"/>
      <c r="C79" s="274"/>
      <c r="D79" s="275"/>
      <c r="E79" s="101"/>
      <c r="F79" s="111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359"/>
    </row>
    <row r="80" spans="1:33" ht="15.75" customHeight="1">
      <c r="A80" s="296"/>
      <c r="B80" s="163"/>
      <c r="C80" s="274"/>
      <c r="D80" s="275"/>
      <c r="E80" s="101"/>
      <c r="F80" s="111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359"/>
    </row>
    <row r="81" spans="1:33" ht="15.75" customHeight="1">
      <c r="A81" s="296"/>
      <c r="B81" s="163"/>
      <c r="C81" s="274"/>
      <c r="D81" s="275"/>
      <c r="E81" s="101"/>
      <c r="F81" s="111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12"/>
      <c r="Z81" s="198"/>
      <c r="AA81" s="276"/>
      <c r="AB81" s="277"/>
      <c r="AC81" s="12"/>
      <c r="AD81" s="198"/>
      <c r="AE81" s="117"/>
      <c r="AF81" s="110"/>
      <c r="AG81" s="359"/>
    </row>
    <row r="82" spans="1:33" ht="15.75" customHeight="1">
      <c r="A82" s="296"/>
      <c r="B82" s="163"/>
      <c r="C82" s="274"/>
      <c r="D82" s="275"/>
      <c r="E82" s="101"/>
      <c r="F82" s="111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12"/>
      <c r="Z82" s="198"/>
      <c r="AA82" s="276"/>
      <c r="AB82" s="277"/>
      <c r="AC82" s="12"/>
      <c r="AD82" s="198"/>
      <c r="AE82" s="117"/>
      <c r="AF82" s="110"/>
      <c r="AG82" s="359"/>
    </row>
    <row r="83" spans="1:33" ht="15.75" customHeight="1">
      <c r="A83" s="296"/>
      <c r="B83" s="163"/>
      <c r="C83" s="274"/>
      <c r="D83" s="275"/>
      <c r="E83" s="101"/>
      <c r="F83" s="111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16"/>
      <c r="Y83" s="12"/>
      <c r="Z83" s="198"/>
      <c r="AA83" s="276"/>
      <c r="AB83" s="277"/>
      <c r="AC83" s="12"/>
      <c r="AD83" s="198"/>
      <c r="AE83" s="117"/>
      <c r="AF83" s="110"/>
      <c r="AG83" s="359"/>
    </row>
    <row r="84" spans="1:33" ht="15.75" customHeight="1">
      <c r="A84" s="296"/>
      <c r="B84" s="163"/>
      <c r="C84" s="274"/>
      <c r="D84" s="275"/>
      <c r="E84" s="101"/>
      <c r="F84" s="111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16"/>
      <c r="Y84" s="12"/>
      <c r="Z84" s="198"/>
      <c r="AA84" s="276"/>
      <c r="AB84" s="277"/>
      <c r="AC84" s="12"/>
      <c r="AD84" s="198"/>
      <c r="AE84" s="117"/>
      <c r="AF84" s="110"/>
      <c r="AG84" s="359"/>
    </row>
    <row r="85" spans="1:33" ht="15.75" customHeight="1">
      <c r="A85" s="296"/>
      <c r="B85" s="163"/>
      <c r="C85" s="274"/>
      <c r="D85" s="275"/>
      <c r="E85" s="101"/>
      <c r="F85" s="111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16"/>
      <c r="Y85" s="12"/>
      <c r="Z85" s="198"/>
      <c r="AA85" s="276"/>
      <c r="AB85" s="277"/>
      <c r="AC85" s="12"/>
      <c r="AD85" s="198"/>
      <c r="AE85" s="117"/>
      <c r="AF85" s="110"/>
      <c r="AG85" s="359"/>
    </row>
    <row r="86" spans="1:33" ht="15.75" customHeight="1">
      <c r="A86" s="296"/>
      <c r="B86" s="163"/>
      <c r="C86" s="274"/>
      <c r="D86" s="275"/>
      <c r="E86" s="101"/>
      <c r="F86" s="111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83"/>
      <c r="X86" s="184"/>
      <c r="Y86" s="12"/>
      <c r="Z86" s="198"/>
      <c r="AA86" s="276"/>
      <c r="AB86" s="277"/>
      <c r="AC86" s="12"/>
      <c r="AD86" s="198"/>
      <c r="AE86" s="117"/>
      <c r="AF86" s="110"/>
      <c r="AG86" s="359"/>
    </row>
    <row r="87" spans="1:33" ht="15.75" customHeight="1">
      <c r="A87" s="296"/>
      <c r="B87" s="163"/>
      <c r="C87" s="274"/>
      <c r="D87" s="275"/>
      <c r="E87" s="101"/>
      <c r="F87" s="111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85"/>
      <c r="X87" s="186"/>
      <c r="Y87" s="12"/>
      <c r="Z87" s="198"/>
      <c r="AA87" s="276"/>
      <c r="AB87" s="277"/>
      <c r="AC87" s="12"/>
      <c r="AD87" s="198"/>
      <c r="AE87" s="117"/>
      <c r="AF87" s="110"/>
      <c r="AG87" s="359"/>
    </row>
    <row r="88" spans="1:33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47"/>
      <c r="T88" s="48"/>
      <c r="U88" s="130"/>
      <c r="V88" s="112"/>
      <c r="W88" s="185"/>
      <c r="X88" s="186"/>
      <c r="Y88" s="12"/>
      <c r="Z88" s="198"/>
      <c r="AA88" s="276"/>
      <c r="AB88" s="277"/>
      <c r="AC88" s="12"/>
      <c r="AD88" s="198"/>
      <c r="AE88" s="117"/>
      <c r="AF88" s="110"/>
      <c r="AG88" s="359"/>
    </row>
    <row r="89" spans="1:33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23</v>
      </c>
      <c r="J89" s="137">
        <f t="shared" si="26"/>
        <v>2000</v>
      </c>
      <c r="K89" s="138">
        <f t="shared" ref="K89" si="27">J89/I89</f>
        <v>86.956521739130437</v>
      </c>
      <c r="L89" s="136">
        <f t="shared" ref="L89:M89" si="28">AVERAGE(L73:L88)</f>
        <v>23</v>
      </c>
      <c r="M89" s="137">
        <f t="shared" si="28"/>
        <v>1782.6282092743211</v>
      </c>
      <c r="N89" s="138">
        <f>M89/L89</f>
        <v>77.505574316274831</v>
      </c>
      <c r="O89" s="139">
        <f>L89-I89</f>
        <v>0</v>
      </c>
      <c r="P89" s="140">
        <f>N89-K89</f>
        <v>-9.4509474228556059</v>
      </c>
      <c r="Q89" s="141">
        <f>N89/K89</f>
        <v>0.89131410463716054</v>
      </c>
      <c r="R89" s="291"/>
      <c r="S89" s="142">
        <f>S73</f>
        <v>0.70849537037037036</v>
      </c>
      <c r="T89" s="143">
        <f>INDEX(T73:T88,COUNTA(T73:T88))</f>
        <v>0.83888888888888891</v>
      </c>
      <c r="U89" s="144"/>
      <c r="V89" s="166"/>
      <c r="W89" s="187"/>
      <c r="X89" s="188"/>
      <c r="Y89" s="179">
        <f t="shared" ref="Y89:Z89" si="29">SUM(Y73:Y88)</f>
        <v>0</v>
      </c>
      <c r="Z89" s="180">
        <f t="shared" si="29"/>
        <v>0</v>
      </c>
      <c r="AA89" s="279"/>
      <c r="AB89" s="280"/>
      <c r="AC89" s="179">
        <f t="shared" ref="AC89:AD89" si="30">SUM(AC73:AC88)</f>
        <v>0</v>
      </c>
      <c r="AD89" s="180">
        <f t="shared" si="30"/>
        <v>0</v>
      </c>
      <c r="AE89" s="168">
        <f>M89-J89</f>
        <v>-217.37179072567892</v>
      </c>
      <c r="AF89" s="141">
        <f>M89/J89</f>
        <v>0.89131410463716054</v>
      </c>
      <c r="AG89" s="360"/>
    </row>
    <row r="90" spans="1:33" ht="15.75" customHeight="1">
      <c r="A90" s="28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1591</v>
      </c>
      <c r="G90" s="148">
        <f t="shared" ref="G90:G92" si="31">E90*F90</f>
        <v>91164.299999999988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1784.8550950451875</v>
      </c>
      <c r="N90" s="152">
        <f>M90/L90</f>
        <v>84.993099764056552</v>
      </c>
      <c r="O90" s="154">
        <f>L90-I90</f>
        <v>0</v>
      </c>
      <c r="P90" s="155">
        <f>N90-K90</f>
        <v>-10.244995474038689</v>
      </c>
      <c r="Q90" s="156">
        <f>N90/K90</f>
        <v>0.89242754752259379</v>
      </c>
      <c r="R90" s="289">
        <f>Q106</f>
        <v>0.89197819931543687</v>
      </c>
      <c r="S90" s="157">
        <v>0.70833333333333337</v>
      </c>
      <c r="T90" s="158">
        <v>0.74547453703703703</v>
      </c>
      <c r="U90" s="159"/>
      <c r="V90" s="160">
        <v>53.483333333333277</v>
      </c>
      <c r="W90" s="158"/>
      <c r="X90" s="169"/>
      <c r="Y90" s="196"/>
      <c r="Z90" s="197"/>
      <c r="AA90" s="292"/>
      <c r="AB90" s="293"/>
      <c r="AC90" s="196"/>
      <c r="AD90" s="197"/>
      <c r="AE90" s="115">
        <f>M90-J90</f>
        <v>-215.14490495481255</v>
      </c>
      <c r="AF90" s="156">
        <f>M90/J90</f>
        <v>0.89242754752259368</v>
      </c>
      <c r="AG90" s="281">
        <f>AF106</f>
        <v>0.89197819931543676</v>
      </c>
    </row>
    <row r="91" spans="1:33" ht="15.75" customHeight="1">
      <c r="A91" s="285"/>
      <c r="B91" s="163" t="s">
        <v>183</v>
      </c>
      <c r="C91" s="274" t="s">
        <v>211</v>
      </c>
      <c r="D91" s="275"/>
      <c r="E91" s="101">
        <v>54.09</v>
      </c>
      <c r="F91" s="102">
        <v>1396</v>
      </c>
      <c r="G91" s="103">
        <f t="shared" si="31"/>
        <v>75509.64</v>
      </c>
      <c r="H91" s="26"/>
      <c r="I91" s="104">
        <v>19</v>
      </c>
      <c r="J91" s="105">
        <v>2000</v>
      </c>
      <c r="K91" s="106">
        <f t="shared" ref="K91:K92" si="32">J91/I91</f>
        <v>105.26315789473684</v>
      </c>
      <c r="L91" s="107">
        <v>19</v>
      </c>
      <c r="M91" s="105">
        <f>F91/V91*60</f>
        <v>1784.0255591054317</v>
      </c>
      <c r="N91" s="106">
        <f>M91/L91</f>
        <v>93.896082058180625</v>
      </c>
      <c r="O91" s="108">
        <f>L91-I91</f>
        <v>0</v>
      </c>
      <c r="P91" s="109">
        <f>N91-K91</f>
        <v>-11.367075836556211</v>
      </c>
      <c r="Q91" s="110">
        <f>N91/K91</f>
        <v>0.89201277955271596</v>
      </c>
      <c r="R91" s="290"/>
      <c r="S91" s="47">
        <v>0.74864583333333334</v>
      </c>
      <c r="T91" s="48">
        <v>0.78125</v>
      </c>
      <c r="U91" s="111">
        <v>4.5666666666666877</v>
      </c>
      <c r="V91" s="112">
        <v>46.949999999999989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-215.97444089456826</v>
      </c>
      <c r="AF91" s="110">
        <f>M91/J91</f>
        <v>0.89201277955271585</v>
      </c>
      <c r="AG91" s="282"/>
    </row>
    <row r="92" spans="1:33" ht="15.75" customHeight="1">
      <c r="A92" s="285"/>
      <c r="B92" s="163" t="s">
        <v>183</v>
      </c>
      <c r="C92" s="274" t="s">
        <v>213</v>
      </c>
      <c r="D92" s="275"/>
      <c r="E92" s="101">
        <v>58.17</v>
      </c>
      <c r="F92" s="102">
        <v>1708</v>
      </c>
      <c r="G92" s="103">
        <f t="shared" si="31"/>
        <v>99354.36</v>
      </c>
      <c r="H92" s="26"/>
      <c r="I92" s="104">
        <v>19</v>
      </c>
      <c r="J92" s="105">
        <v>1800</v>
      </c>
      <c r="K92" s="106">
        <f t="shared" si="32"/>
        <v>94.736842105263165</v>
      </c>
      <c r="L92" s="107">
        <v>19</v>
      </c>
      <c r="M92" s="105">
        <f>F92/V92*60</f>
        <v>1604.5929018789138</v>
      </c>
      <c r="N92" s="106">
        <f>M92/L92</f>
        <v>84.452257993627043</v>
      </c>
      <c r="O92" s="108">
        <f>L92-I92</f>
        <v>0</v>
      </c>
      <c r="P92" s="109">
        <f>N92-K92</f>
        <v>-10.284584111636121</v>
      </c>
      <c r="Q92" s="110">
        <f>N92/K92</f>
        <v>0.89144050104384098</v>
      </c>
      <c r="R92" s="290"/>
      <c r="S92" s="47">
        <v>0.78481481481481485</v>
      </c>
      <c r="T92" s="48">
        <v>0.82916666666666672</v>
      </c>
      <c r="U92" s="111">
        <v>5.1333333333333897</v>
      </c>
      <c r="V92" s="112">
        <v>63.866666666666688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-195.40709812108616</v>
      </c>
      <c r="AF92" s="110">
        <f>M92/J92</f>
        <v>0.89144050104384098</v>
      </c>
      <c r="AG92" s="282"/>
    </row>
    <row r="93" spans="1:33" ht="15.75" customHeight="1">
      <c r="A93" s="28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85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85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85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85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85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85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85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85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85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85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85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85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3">AVERAGE(I90:I105)</f>
        <v>19.666666666666668</v>
      </c>
      <c r="J106" s="137">
        <f t="shared" si="33"/>
        <v>1933.3333333333333</v>
      </c>
      <c r="K106" s="138">
        <f t="shared" ref="K106" si="34">J106/I106</f>
        <v>98.305084745762699</v>
      </c>
      <c r="L106" s="136">
        <f t="shared" ref="L106:M106" si="35">AVERAGE(L90:L105)</f>
        <v>19.666666666666668</v>
      </c>
      <c r="M106" s="137">
        <f t="shared" si="35"/>
        <v>1724.4911853431777</v>
      </c>
      <c r="N106" s="138">
        <f>M106/L106</f>
        <v>87.68599247507683</v>
      </c>
      <c r="O106" s="139">
        <f>L106-I106</f>
        <v>0</v>
      </c>
      <c r="P106" s="140">
        <f>N106-K106</f>
        <v>-10.619092270685869</v>
      </c>
      <c r="Q106" s="141">
        <f>N106/K106</f>
        <v>0.89197819931543687</v>
      </c>
      <c r="R106" s="291"/>
      <c r="S106" s="142">
        <f>S90</f>
        <v>0.70833333333333337</v>
      </c>
      <c r="T106" s="143">
        <f>INDEX(T90:T105,COUNTA(T90:T105))</f>
        <v>0.82916666666666672</v>
      </c>
      <c r="U106" s="144"/>
      <c r="V106" s="166"/>
      <c r="W106" s="167"/>
      <c r="X106" s="138"/>
      <c r="Y106" s="179">
        <f t="shared" ref="Y106:Z106" si="36">SUM(Y90:Y105)</f>
        <v>0</v>
      </c>
      <c r="Z106" s="180">
        <f t="shared" si="36"/>
        <v>0</v>
      </c>
      <c r="AA106" s="279"/>
      <c r="AB106" s="280"/>
      <c r="AC106" s="179">
        <f t="shared" ref="AC106:AD106" si="37">SUM(AC90:AC105)</f>
        <v>0</v>
      </c>
      <c r="AD106" s="180">
        <f t="shared" si="37"/>
        <v>0</v>
      </c>
      <c r="AE106" s="168">
        <f>M106-J106</f>
        <v>-208.84214799015558</v>
      </c>
      <c r="AF106" s="141">
        <f>M106/J106</f>
        <v>0.89197819931543676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670" priority="3" operator="greaterThan">
      <formula>0</formula>
    </cfRule>
  </conditionalFormatting>
  <conditionalFormatting sqref="P5:P106 AE5:AE106">
    <cfRule type="cellIs" dxfId="669" priority="6" operator="lessThan">
      <formula>0</formula>
    </cfRule>
  </conditionalFormatting>
  <conditionalFormatting sqref="Q5:Q106 AF5:AF106">
    <cfRule type="cellIs" dxfId="668" priority="4" operator="greaterThan">
      <formula>1</formula>
    </cfRule>
    <cfRule type="cellIs" dxfId="667" priority="5" operator="lessThan">
      <formula>0.8</formula>
    </cfRule>
  </conditionalFormatting>
  <conditionalFormatting sqref="R5:R106 AG73">
    <cfRule type="cellIs" dxfId="666" priority="7" operator="lessThan">
      <formula>0.8</formula>
    </cfRule>
  </conditionalFormatting>
  <conditionalFormatting sqref="AG5">
    <cfRule type="cellIs" dxfId="665" priority="11" operator="lessThan">
      <formula>0.8</formula>
    </cfRule>
  </conditionalFormatting>
  <conditionalFormatting sqref="AG20">
    <cfRule type="cellIs" dxfId="664" priority="10" operator="lessThan">
      <formula>0.8</formula>
    </cfRule>
  </conditionalFormatting>
  <conditionalFormatting sqref="AG22:AG57">
    <cfRule type="cellIs" dxfId="663" priority="8" operator="lessThan">
      <formula>0.8</formula>
    </cfRule>
  </conditionalFormatting>
  <conditionalFormatting sqref="AG63:AG71">
    <cfRule type="cellIs" dxfId="662" priority="9" operator="lessThan">
      <formula>0.8</formula>
    </cfRule>
  </conditionalFormatting>
  <conditionalFormatting sqref="AG88">
    <cfRule type="cellIs" dxfId="661" priority="2" operator="lessThan">
      <formula>0.8</formula>
    </cfRule>
  </conditionalFormatting>
  <conditionalFormatting sqref="AG90:AG106">
    <cfRule type="cellIs" dxfId="660" priority="1" operator="lessThan">
      <formula>0.8</formula>
    </cfRule>
  </conditionalFormatting>
  <dataValidations count="1">
    <dataValidation type="list" allowBlank="1" showInputMessage="1" showErrorMessage="1" sqref="AA5:AB106" xr:uid="{AEC886F1-ED47-4BB8-8997-9835D8A65111}">
      <formula1>$AA$108:$AA$120</formula1>
    </dataValidation>
  </dataValidations>
  <pageMargins left="0" right="0" top="0" bottom="0" header="0" footer="0"/>
  <pageSetup paperSize="9" scale="2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DD3C-9D2B-406F-9306-E8E446FEBC1D}">
  <sheetPr>
    <tabColor theme="9" tint="0.59999389629810485"/>
  </sheetPr>
  <dimension ref="B1:AR42"/>
  <sheetViews>
    <sheetView zoomScale="70" zoomScaleNormal="70" workbookViewId="0">
      <selection activeCell="J41" sqref="J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256</v>
      </c>
      <c r="D3" s="263"/>
      <c r="E3" s="3" t="s">
        <v>2</v>
      </c>
      <c r="F3" s="264">
        <f>'0227(18度C)'!D1+'0227(4度C)'!D1</f>
        <v>120519</v>
      </c>
      <c r="G3" s="265"/>
      <c r="H3" s="3" t="s">
        <v>3</v>
      </c>
      <c r="I3" s="266">
        <f>'0227(18度C)'!F1+'0227(4度C)'!F1</f>
        <v>3610052.0600000005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547.89052927185458</v>
      </c>
      <c r="F6" s="239" t="e">
        <f>AVERAGE(#REF!,D14:K14)</f>
        <v>#REF!</v>
      </c>
      <c r="G6" s="240">
        <f>AVERAGE(D14:K14)</f>
        <v>209.41934193893962</v>
      </c>
      <c r="H6" s="241"/>
      <c r="I6" s="240">
        <f>AVERAGE(L14:O14)</f>
        <v>92.630803242446575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'0227(4度C)'!Y2</f>
        <v>0</v>
      </c>
      <c r="P6" s="229">
        <f>'0227(4度C)'!Z2</f>
        <v>0</v>
      </c>
      <c r="Q6" s="229">
        <f>'0227(4度C)'!AC2</f>
        <v>0</v>
      </c>
      <c r="R6" s="229">
        <f>'0227(4度C)'!AD2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486.84866489480203</v>
      </c>
      <c r="F7" s="235" t="e">
        <f>AVERAGE(#REF!,D15:K15)</f>
        <v>#REF!</v>
      </c>
      <c r="G7" s="236">
        <f>AVERAGE(D15:K15)</f>
        <v>184.31559860128283</v>
      </c>
      <c r="H7" s="237"/>
      <c r="I7" s="236">
        <f>AVERAGE(L15:O15)</f>
        <v>82.585036500448183</v>
      </c>
      <c r="J7" s="237"/>
      <c r="K7" s="236">
        <f>AVERAGE(D33:O33)</f>
        <v>652.95164278947277</v>
      </c>
      <c r="L7" s="237"/>
      <c r="M7" s="236">
        <f>AVERAGE(P33:X33)</f>
        <v>691.2569958137542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0.88907452685417243</v>
      </c>
      <c r="F8" s="243" t="e">
        <f>AVERAGE(D16:K16,#REF!)</f>
        <v>#REF!</v>
      </c>
      <c r="G8" s="222">
        <f>AVERAGE(D16:K16)</f>
        <v>0.88882476260806387</v>
      </c>
      <c r="H8" s="223"/>
      <c r="I8" s="222">
        <f>AVERAGE(L16:O16)</f>
        <v>0.89153289996371554</v>
      </c>
      <c r="J8" s="223"/>
      <c r="K8" s="222">
        <f>AVERAGE(D34:O34)</f>
        <v>0.88978496477019997</v>
      </c>
      <c r="L8" s="223"/>
      <c r="M8" s="222">
        <f>AVERAGE(P34:X34)</f>
        <v>0.88743846350800859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 t="s">
        <v>42</v>
      </c>
      <c r="F14" s="28">
        <v>100.84112149532712</v>
      </c>
      <c r="G14" s="28">
        <v>82.758620689655174</v>
      </c>
      <c r="H14" s="28">
        <v>90.410958904109592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98.305084745762699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 t="s">
        <v>42</v>
      </c>
      <c r="F15" s="35">
        <v>90.365626111899786</v>
      </c>
      <c r="G15" s="35">
        <v>73.804502377332028</v>
      </c>
      <c r="H15" s="35">
        <v>80.832741842327863</v>
      </c>
      <c r="I15" s="35">
        <v>492.25952407357158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77.499653574833033</v>
      </c>
      <c r="O15" s="38">
        <v>87.670419426063333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 t="s">
        <v>42</v>
      </c>
      <c r="F16" s="43">
        <f t="shared" ref="F16:I16" si="0">F15/F14</f>
        <v>0.89611881315785691</v>
      </c>
      <c r="G16" s="43">
        <f t="shared" si="0"/>
        <v>0.89180440372609537</v>
      </c>
      <c r="H16" s="43">
        <f t="shared" si="0"/>
        <v>0.89405911431665663</v>
      </c>
      <c r="I16" s="43">
        <f t="shared" si="0"/>
        <v>0.87331671923164689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0.89124601611057985</v>
      </c>
      <c r="O16" s="46">
        <f t="shared" si="1"/>
        <v>0.89181978381685123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 t="s">
        <v>42</v>
      </c>
      <c r="F17" s="48">
        <v>0.25</v>
      </c>
      <c r="G17" s="48">
        <v>0.25</v>
      </c>
      <c r="H17" s="48">
        <v>0.25006944444444446</v>
      </c>
      <c r="I17" s="48">
        <v>0.40925925925925927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0.70861111111111108</v>
      </c>
      <c r="O17" s="50">
        <v>0.7084259259259259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 t="s">
        <v>42</v>
      </c>
      <c r="F18" s="48">
        <v>0.50555555555555554</v>
      </c>
      <c r="G18" s="48">
        <v>0.57847222222222228</v>
      </c>
      <c r="H18" s="48">
        <v>0.45902777777777776</v>
      </c>
      <c r="I18" s="48">
        <v>0.47640046296296296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0.82250000000000001</v>
      </c>
      <c r="O18" s="50">
        <v>0.81130787037037033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 t="s">
        <v>42</v>
      </c>
      <c r="F23" s="58">
        <v>21.6</v>
      </c>
      <c r="G23" s="58">
        <v>24.166666666666668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19.666666666666668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267.73199525668662</v>
      </c>
      <c r="H33" s="35">
        <v>390.13329376013343</v>
      </c>
      <c r="I33" s="35" t="s">
        <v>42</v>
      </c>
      <c r="J33" s="35" t="s">
        <v>42</v>
      </c>
      <c r="K33" s="35">
        <v>684.61796999371097</v>
      </c>
      <c r="L33" s="35" t="s">
        <v>42</v>
      </c>
      <c r="M33" s="35">
        <v>740.69247338800869</v>
      </c>
      <c r="N33" s="35">
        <v>998.38735331344208</v>
      </c>
      <c r="O33" s="35">
        <v>836.14677102485473</v>
      </c>
      <c r="P33" s="34">
        <v>267.69140243485992</v>
      </c>
      <c r="Q33" s="35" t="s">
        <v>42</v>
      </c>
      <c r="R33" s="35" t="s">
        <v>42</v>
      </c>
      <c r="S33" s="35" t="s">
        <v>42</v>
      </c>
      <c r="T33" s="35">
        <v>704.93352938478279</v>
      </c>
      <c r="U33" s="35" t="s">
        <v>42</v>
      </c>
      <c r="V33" s="35">
        <v>684.27082841999288</v>
      </c>
      <c r="W33" s="35">
        <v>974.08595136475117</v>
      </c>
      <c r="X33" s="38">
        <v>825.30326746438413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0.87384748451835204</v>
      </c>
      <c r="H34" s="43">
        <f>H33/H32</f>
        <v>0.90030760098492335</v>
      </c>
      <c r="I34" s="43" t="s">
        <v>42</v>
      </c>
      <c r="J34" s="43" t="s">
        <v>42</v>
      </c>
      <c r="K34" s="43">
        <f>K33/K32</f>
        <v>0.89899329393113558</v>
      </c>
      <c r="L34" s="43" t="s">
        <v>42</v>
      </c>
      <c r="M34" s="43">
        <f>M33/M32</f>
        <v>0.89780905865213179</v>
      </c>
      <c r="N34" s="43">
        <f>N33/N32</f>
        <v>0.88093001762950773</v>
      </c>
      <c r="O34" s="43">
        <f>O33/O32</f>
        <v>0.88682233290514889</v>
      </c>
      <c r="P34" s="42">
        <f>P33/P32</f>
        <v>0.87371499405822328</v>
      </c>
      <c r="Q34" s="43" t="s">
        <v>42</v>
      </c>
      <c r="R34" s="43" t="s">
        <v>42</v>
      </c>
      <c r="S34" s="43" t="s">
        <v>42</v>
      </c>
      <c r="T34" s="43">
        <f>T33/T32</f>
        <v>0.89515368810766072</v>
      </c>
      <c r="U34" s="43" t="s">
        <v>42</v>
      </c>
      <c r="V34" s="43">
        <f>V33/V32</f>
        <v>0.89853745146059671</v>
      </c>
      <c r="W34" s="43">
        <f>W33/W32</f>
        <v>0.88553268305886468</v>
      </c>
      <c r="X34" s="46">
        <f>X33/X32</f>
        <v>0.88425350085469734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0.30641203703703701</v>
      </c>
      <c r="H35" s="48">
        <v>0.25018518518518518</v>
      </c>
      <c r="I35" s="48" t="s">
        <v>42</v>
      </c>
      <c r="J35" s="48" t="s">
        <v>42</v>
      </c>
      <c r="K35" s="48">
        <v>0.39609953703703704</v>
      </c>
      <c r="L35" s="48" t="s">
        <v>42</v>
      </c>
      <c r="M35" s="48">
        <v>0.29166666666666669</v>
      </c>
      <c r="N35" s="48">
        <v>0.29195601851851855</v>
      </c>
      <c r="O35" s="48">
        <v>0.29166666666666669</v>
      </c>
      <c r="P35" s="47">
        <v>0.70849537037037036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0.70846064814814813</v>
      </c>
      <c r="W35" s="48">
        <v>0.70833333333333337</v>
      </c>
      <c r="X35" s="50">
        <v>0.70837962962962964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0.40555555555555556</v>
      </c>
      <c r="H36" s="48">
        <v>0.28888888888888886</v>
      </c>
      <c r="I36" s="48" t="s">
        <v>42</v>
      </c>
      <c r="J36" s="48" t="s">
        <v>42</v>
      </c>
      <c r="K36" s="48">
        <v>0.47916666666666669</v>
      </c>
      <c r="L36" s="48" t="s">
        <v>42</v>
      </c>
      <c r="M36" s="48">
        <v>0.38541666666666669</v>
      </c>
      <c r="N36" s="48">
        <v>0.43472222222222223</v>
      </c>
      <c r="O36" s="48">
        <v>0.41249999999999998</v>
      </c>
      <c r="P36" s="47">
        <v>0.80012731481481481</v>
      </c>
      <c r="Q36" s="48" t="s">
        <v>42</v>
      </c>
      <c r="R36" s="48" t="s">
        <v>42</v>
      </c>
      <c r="S36" s="48" t="s">
        <v>42</v>
      </c>
      <c r="T36" s="48">
        <v>0.83560185185185187</v>
      </c>
      <c r="U36" s="48" t="s">
        <v>42</v>
      </c>
      <c r="V36" s="48">
        <v>0.83067129629629632</v>
      </c>
      <c r="W36" s="48">
        <v>0.95138888888888884</v>
      </c>
      <c r="X36" s="50">
        <v>0.95416666666666672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2DE7-5D1E-4827-831B-2F4C3E87FD42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80480</v>
      </c>
      <c r="E1" s="88" t="s">
        <v>3</v>
      </c>
      <c r="F1" s="89">
        <f>SUM(G5:G191)</f>
        <v>1587718.4700000002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46080</v>
      </c>
      <c r="B2" s="332"/>
      <c r="C2" s="92" t="s">
        <v>40</v>
      </c>
      <c r="D2" s="93">
        <f>AVERAGE(N21,N38,N55,N72,N89,N106,N123,N140,N157,N174,N191)</f>
        <v>670.3631668914187</v>
      </c>
      <c r="E2" s="93" t="s">
        <v>91</v>
      </c>
      <c r="F2" s="94">
        <f>F1/D1</f>
        <v>19.728112201789266</v>
      </c>
      <c r="G2" s="95" t="s">
        <v>92</v>
      </c>
      <c r="H2" s="96">
        <f>COUNT(H5:H191)</f>
        <v>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1499</v>
      </c>
      <c r="G5" s="148">
        <f t="shared" ref="G5:G8" si="0">E5*F5</f>
        <v>42826.43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3126.5353418308173</v>
      </c>
      <c r="N5" s="152">
        <f>M5/L5</f>
        <v>260.54461181923477</v>
      </c>
      <c r="O5" s="154">
        <f>L5-I5</f>
        <v>0</v>
      </c>
      <c r="P5" s="155">
        <f>N5-K5</f>
        <v>-39.455388180765226</v>
      </c>
      <c r="Q5" s="156">
        <f>N5/K5</f>
        <v>0.86848203939744928</v>
      </c>
      <c r="R5" s="289">
        <f>Q21</f>
        <v>0.87384748451835204</v>
      </c>
      <c r="S5" s="157">
        <v>0.30641203703703701</v>
      </c>
      <c r="T5" s="158">
        <v>0.3263888888888889</v>
      </c>
      <c r="U5" s="159"/>
      <c r="V5" s="160">
        <v>28.766666666666715</v>
      </c>
      <c r="W5" s="161"/>
      <c r="X5" s="162"/>
      <c r="Y5" s="292"/>
      <c r="Z5" s="293"/>
      <c r="AA5" s="115">
        <f>M5-J5</f>
        <v>-473.46465816918271</v>
      </c>
      <c r="AB5" s="156">
        <f>M5/J5</f>
        <v>0.86848203939744928</v>
      </c>
      <c r="AC5" s="281">
        <f>AB21</f>
        <v>0.87384748451835204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1856</v>
      </c>
      <c r="G6" s="103">
        <f t="shared" si="0"/>
        <v>55401.600000000006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3139.8496240601526</v>
      </c>
      <c r="N6" s="106">
        <f>M6/L6</f>
        <v>261.65413533834607</v>
      </c>
      <c r="O6" s="108">
        <f>L6-I6</f>
        <v>0</v>
      </c>
      <c r="P6" s="109">
        <f>N6-K6</f>
        <v>-38.345864661653934</v>
      </c>
      <c r="Q6" s="110">
        <f>N6/K6</f>
        <v>0.87218045112782017</v>
      </c>
      <c r="R6" s="290"/>
      <c r="S6" s="47">
        <v>0.3298611111111111</v>
      </c>
      <c r="T6" s="48">
        <v>0.35449074074074072</v>
      </c>
      <c r="U6" s="111">
        <v>4.9999999999999822</v>
      </c>
      <c r="V6" s="112">
        <v>35.46666666666664</v>
      </c>
      <c r="W6" s="113"/>
      <c r="X6" s="116"/>
      <c r="Y6" s="276"/>
      <c r="Z6" s="277"/>
      <c r="AA6" s="117">
        <f>M6-J6</f>
        <v>-460.15037593984744</v>
      </c>
      <c r="AB6" s="110">
        <f>M6/J6</f>
        <v>0.87218045112782017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1763</v>
      </c>
      <c r="G7" s="103">
        <f t="shared" si="0"/>
        <v>52043.76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3140.425531914897</v>
      </c>
      <c r="N7" s="106">
        <f>M7/L7</f>
        <v>261.70212765957473</v>
      </c>
      <c r="O7" s="108">
        <f>L7-I7</f>
        <v>0</v>
      </c>
      <c r="P7" s="109">
        <f>N7-K7</f>
        <v>-38.297872340425272</v>
      </c>
      <c r="Q7" s="110">
        <f>N7/K7</f>
        <v>0.87234042553191571</v>
      </c>
      <c r="R7" s="290"/>
      <c r="S7" s="47">
        <v>0.3578587962962963</v>
      </c>
      <c r="T7" s="48">
        <v>0.38124999999999998</v>
      </c>
      <c r="U7" s="111">
        <v>4.8500000000000387</v>
      </c>
      <c r="V7" s="112">
        <v>33.683333333333294</v>
      </c>
      <c r="W7" s="113"/>
      <c r="X7" s="116"/>
      <c r="Y7" s="276"/>
      <c r="Z7" s="277"/>
      <c r="AA7" s="117">
        <f>M7-J7</f>
        <v>-459.57446808510304</v>
      </c>
      <c r="AB7" s="110">
        <f>M7/J7</f>
        <v>0.87234042553191582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1523</v>
      </c>
      <c r="G8" s="103">
        <f t="shared" si="0"/>
        <v>39049.72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3176.5932792584044</v>
      </c>
      <c r="N8" s="106">
        <f>M8/L8</f>
        <v>288.7812072053095</v>
      </c>
      <c r="O8" s="108">
        <f>L8-I8</f>
        <v>0</v>
      </c>
      <c r="P8" s="109">
        <f>N8-K8</f>
        <v>-38.491520067417753</v>
      </c>
      <c r="Q8" s="110">
        <f>N8/K8</f>
        <v>0.88238702201622354</v>
      </c>
      <c r="R8" s="290"/>
      <c r="S8" s="47">
        <v>0.38557870370370373</v>
      </c>
      <c r="T8" s="48">
        <v>0.40555555555555556</v>
      </c>
      <c r="U8" s="111">
        <v>6.2333333333334018</v>
      </c>
      <c r="V8" s="112">
        <v>28.766666666666634</v>
      </c>
      <c r="W8" s="113"/>
      <c r="X8" s="116"/>
      <c r="Y8" s="276"/>
      <c r="Z8" s="277"/>
      <c r="AA8" s="117">
        <f>M8-J8</f>
        <v>-423.40672074159556</v>
      </c>
      <c r="AB8" s="110">
        <f>M8/J8</f>
        <v>0.88238702201622343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3145.8509442660675</v>
      </c>
      <c r="N21" s="138">
        <f>M21/L21</f>
        <v>267.73199525668662</v>
      </c>
      <c r="O21" s="139">
        <f>L21-I21</f>
        <v>0</v>
      </c>
      <c r="P21" s="140">
        <f>N21-K21</f>
        <v>-38.650983466717662</v>
      </c>
      <c r="Q21" s="141">
        <f>N21/K21</f>
        <v>0.87384748451835204</v>
      </c>
      <c r="R21" s="291"/>
      <c r="S21" s="142">
        <f>S5</f>
        <v>0.30641203703703701</v>
      </c>
      <c r="T21" s="143">
        <f>INDEX(T5:T20,COUNTA(T5:T20))</f>
        <v>0.40555555555555556</v>
      </c>
      <c r="U21" s="144"/>
      <c r="V21" s="166"/>
      <c r="W21" s="167"/>
      <c r="X21" s="138"/>
      <c r="Y21" s="279"/>
      <c r="Z21" s="280"/>
      <c r="AA21" s="168">
        <f>M21-J21</f>
        <v>-454.14905573393253</v>
      </c>
      <c r="AB21" s="141">
        <f>M21/J21</f>
        <v>0.87384748451835204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887</v>
      </c>
      <c r="G22" s="148">
        <f t="shared" ref="G22:G23" si="5">E22*F22</f>
        <v>12444.609999999999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2341.0557184750724</v>
      </c>
      <c r="N22" s="152">
        <f>M22/L22</f>
        <v>390.17595307917873</v>
      </c>
      <c r="O22" s="154">
        <f>L22-I22</f>
        <v>0</v>
      </c>
      <c r="P22" s="155">
        <f>N22-K22</f>
        <v>-43.157380254154589</v>
      </c>
      <c r="Q22" s="156">
        <f>N22/K22</f>
        <v>0.90040604556733561</v>
      </c>
      <c r="R22" s="289">
        <f>Q38</f>
        <v>0.90030760098492335</v>
      </c>
      <c r="S22" s="157">
        <v>0.25018518518518518</v>
      </c>
      <c r="T22" s="158">
        <v>0.26597222222222222</v>
      </c>
      <c r="U22" s="159"/>
      <c r="V22" s="160">
        <v>22.733333333333341</v>
      </c>
      <c r="W22" s="158"/>
      <c r="X22" s="169"/>
      <c r="Y22" s="292"/>
      <c r="Z22" s="293"/>
      <c r="AA22" s="115">
        <f>M22-J22</f>
        <v>-258.94428152492765</v>
      </c>
      <c r="AB22" s="156">
        <f>M22/J22</f>
        <v>0.9004060455673355</v>
      </c>
      <c r="AC22" s="281">
        <f>AB38</f>
        <v>0.90030760098492324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1076</v>
      </c>
      <c r="G23" s="103">
        <f t="shared" si="5"/>
        <v>15591.24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2340.5438066465285</v>
      </c>
      <c r="N23" s="106">
        <f>M23/L23</f>
        <v>390.09063444108807</v>
      </c>
      <c r="O23" s="108">
        <f>L23-I23</f>
        <v>0</v>
      </c>
      <c r="P23" s="109">
        <f>N23-K23</f>
        <v>-43.242698892245244</v>
      </c>
      <c r="Q23" s="110">
        <f>N23/K23</f>
        <v>0.90020915640251098</v>
      </c>
      <c r="R23" s="290"/>
      <c r="S23" s="47">
        <v>0.26973379629629629</v>
      </c>
      <c r="T23" s="48">
        <v>0.28888888888888886</v>
      </c>
      <c r="U23" s="111">
        <v>5.4166666666666607</v>
      </c>
      <c r="V23" s="112">
        <v>27.5833333333333</v>
      </c>
      <c r="W23" s="113"/>
      <c r="X23" s="13"/>
      <c r="Y23" s="276"/>
      <c r="Z23" s="277"/>
      <c r="AA23" s="117">
        <f>M23-J23</f>
        <v>-259.45619335347146</v>
      </c>
      <c r="AB23" s="110">
        <f>M23/J23</f>
        <v>0.90020915640251098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2340.7997625608004</v>
      </c>
      <c r="N38" s="138">
        <f>M38/L38</f>
        <v>390.13329376013343</v>
      </c>
      <c r="O38" s="139">
        <f>L38-I38</f>
        <v>0</v>
      </c>
      <c r="P38" s="140">
        <f>N38-K38</f>
        <v>-43.200039573199888</v>
      </c>
      <c r="Q38" s="141">
        <f>N38/K38</f>
        <v>0.90030760098492335</v>
      </c>
      <c r="R38" s="291"/>
      <c r="S38" s="142">
        <f>S22</f>
        <v>0.25018518518518518</v>
      </c>
      <c r="T38" s="143">
        <f>INDEX(T22:T37,COUNTA(T22:T37))</f>
        <v>0.28888888888888886</v>
      </c>
      <c r="U38" s="144"/>
      <c r="V38" s="166"/>
      <c r="W38" s="167"/>
      <c r="X38" s="138"/>
      <c r="Y38" s="279"/>
      <c r="Z38" s="280"/>
      <c r="AA38" s="168">
        <f>M38-J38</f>
        <v>-259.20023743919955</v>
      </c>
      <c r="AB38" s="141">
        <f>M38/J38</f>
        <v>0.90030760098492324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822</v>
      </c>
      <c r="G39" s="148">
        <f t="shared" ref="G39:G41" si="9">E39*F39</f>
        <v>18314.16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2968.104312938819</v>
      </c>
      <c r="N39" s="152">
        <f>M39/L39</f>
        <v>593.62086258776378</v>
      </c>
      <c r="O39" s="154">
        <f>L39-I39</f>
        <v>0</v>
      </c>
      <c r="P39" s="155">
        <f>N39-K39</f>
        <v>-66.379137412236219</v>
      </c>
      <c r="Q39" s="156">
        <f>N39/K39</f>
        <v>0.89942554937539965</v>
      </c>
      <c r="R39" s="289">
        <f>Q55</f>
        <v>0.89899329393113558</v>
      </c>
      <c r="S39" s="157">
        <v>0.39609953703703704</v>
      </c>
      <c r="T39" s="158">
        <v>0.40763888888888888</v>
      </c>
      <c r="U39" s="159"/>
      <c r="V39" s="160">
        <v>16.616666666666653</v>
      </c>
      <c r="W39" s="158"/>
      <c r="X39" s="169"/>
      <c r="Y39" s="292"/>
      <c r="Z39" s="293"/>
      <c r="AA39" s="115">
        <f>M39-J39</f>
        <v>-331.89568706118098</v>
      </c>
      <c r="AB39" s="156">
        <f>M39/J39</f>
        <v>0.89942554937539976</v>
      </c>
      <c r="AC39" s="281">
        <f>AB55</f>
        <v>0.89899329393113558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1028</v>
      </c>
      <c r="G40" s="103">
        <f t="shared" si="9"/>
        <v>22050.6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2967.7626303127586</v>
      </c>
      <c r="N40" s="106">
        <f>M40/L40</f>
        <v>741.94065757818964</v>
      </c>
      <c r="O40" s="108">
        <f>L40-I40</f>
        <v>0</v>
      </c>
      <c r="P40" s="109">
        <f>N40-K40</f>
        <v>-83.059342421810356</v>
      </c>
      <c r="Q40" s="110">
        <f>N40/K40</f>
        <v>0.89932200918568439</v>
      </c>
      <c r="R40" s="290"/>
      <c r="S40" s="47">
        <v>0.4112615740740741</v>
      </c>
      <c r="T40" s="48">
        <v>0.42569444444444443</v>
      </c>
      <c r="U40" s="111">
        <v>5.2166666666667094</v>
      </c>
      <c r="V40" s="112">
        <v>20.783333333333278</v>
      </c>
      <c r="W40" s="113"/>
      <c r="X40" s="116"/>
      <c r="Y40" s="276"/>
      <c r="Z40" s="277"/>
      <c r="AA40" s="117">
        <f>M40-J40</f>
        <v>-332.23736968724143</v>
      </c>
      <c r="AB40" s="110">
        <f>M40/J40</f>
        <v>0.89932200918568439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3557</v>
      </c>
      <c r="G41" s="103">
        <f t="shared" si="9"/>
        <v>59259.62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2964.1666666666642</v>
      </c>
      <c r="N41" s="106">
        <f>M41/L41</f>
        <v>741.04166666666606</v>
      </c>
      <c r="O41" s="108">
        <f>L41-I41</f>
        <v>0</v>
      </c>
      <c r="P41" s="109">
        <f>N41-K41</f>
        <v>-83.95833333333394</v>
      </c>
      <c r="Q41" s="110">
        <f>N41/K41</f>
        <v>0.89823232323232249</v>
      </c>
      <c r="R41" s="290"/>
      <c r="S41" s="47">
        <v>0.42916666666666664</v>
      </c>
      <c r="T41" s="48">
        <v>0.47916666666666669</v>
      </c>
      <c r="U41" s="111">
        <v>4.9999999999999822</v>
      </c>
      <c r="V41" s="112">
        <v>72.000000000000057</v>
      </c>
      <c r="W41" s="113"/>
      <c r="X41" s="13"/>
      <c r="Y41" s="276"/>
      <c r="Z41" s="277"/>
      <c r="AA41" s="117">
        <f>M41-J41</f>
        <v>-335.83333333333576</v>
      </c>
      <c r="AB41" s="110">
        <f>M41/J41</f>
        <v>0.89823232323232249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2966.6778699727474</v>
      </c>
      <c r="N55" s="138">
        <f>M55/L55</f>
        <v>684.61796999371097</v>
      </c>
      <c r="O55" s="139">
        <f>L55-I55</f>
        <v>0</v>
      </c>
      <c r="P55" s="140">
        <f>N55-K55</f>
        <v>-76.920491544750575</v>
      </c>
      <c r="Q55" s="141">
        <f>N55/K55</f>
        <v>0.89899329393113558</v>
      </c>
      <c r="R55" s="291"/>
      <c r="S55" s="142">
        <f>S39</f>
        <v>0.39609953703703704</v>
      </c>
      <c r="T55" s="143">
        <f>INDEX(T39:T54,COUNTA(T39:T54))</f>
        <v>0.47916666666666669</v>
      </c>
      <c r="U55" s="144"/>
      <c r="V55" s="166"/>
      <c r="W55" s="167"/>
      <c r="X55" s="138"/>
      <c r="Y55" s="279"/>
      <c r="Z55" s="280"/>
      <c r="AA55" s="168">
        <f>M55-J55</f>
        <v>-333.32213002725257</v>
      </c>
      <c r="AB55" s="141">
        <f>M55/J55</f>
        <v>0.89899329393113558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2271</v>
      </c>
      <c r="G56" s="148">
        <f t="shared" ref="G56:G58" si="14">E56*F56</f>
        <v>40628.19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2962.1739130434785</v>
      </c>
      <c r="N56" s="152">
        <f>M56/L56</f>
        <v>740.54347826086962</v>
      </c>
      <c r="O56" s="154">
        <f>L56-I56</f>
        <v>0</v>
      </c>
      <c r="P56" s="155">
        <f>N56-K56</f>
        <v>-84.45652173913038</v>
      </c>
      <c r="Q56" s="156">
        <f>N56/K56</f>
        <v>0.89762845849802375</v>
      </c>
      <c r="R56" s="289">
        <f>Q72</f>
        <v>0.89780905865213179</v>
      </c>
      <c r="S56" s="157">
        <v>0.29166666666666669</v>
      </c>
      <c r="T56" s="158">
        <v>0.32361111111111113</v>
      </c>
      <c r="U56" s="159"/>
      <c r="V56" s="160">
        <v>46</v>
      </c>
      <c r="W56" s="161"/>
      <c r="X56" s="162"/>
      <c r="Y56" s="292"/>
      <c r="Z56" s="293"/>
      <c r="AA56" s="115">
        <f>M56-J56</f>
        <v>-337.82608695652152</v>
      </c>
      <c r="AB56" s="156">
        <f>M56/J56</f>
        <v>0.89762845849802375</v>
      </c>
      <c r="AC56" s="281">
        <f>AB72</f>
        <v>0.89780905865213179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1302</v>
      </c>
      <c r="G57" s="103">
        <f t="shared" si="14"/>
        <v>35505.54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2962.8318584070807</v>
      </c>
      <c r="N57" s="106">
        <f>M57/L57</f>
        <v>592.56637168141617</v>
      </c>
      <c r="O57" s="108">
        <f>L57-I57</f>
        <v>0</v>
      </c>
      <c r="P57" s="109">
        <f>N57-K57</f>
        <v>-67.433628318583828</v>
      </c>
      <c r="Q57" s="110">
        <f>N57/K57</f>
        <v>0.89782783588093362</v>
      </c>
      <c r="R57" s="290"/>
      <c r="S57" s="47">
        <v>0.32708333333333334</v>
      </c>
      <c r="T57" s="48">
        <v>0.34539351851851852</v>
      </c>
      <c r="U57" s="111">
        <v>4.9999999999999822</v>
      </c>
      <c r="V57" s="112">
        <v>26.36666666666666</v>
      </c>
      <c r="W57" s="113"/>
      <c r="X57" s="116"/>
      <c r="Y57" s="276"/>
      <c r="Z57" s="277"/>
      <c r="AA57" s="117">
        <f>M57-J57</f>
        <v>-337.16814159291926</v>
      </c>
      <c r="AB57" s="110">
        <f>M57/J57</f>
        <v>0.89782783588093351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2611</v>
      </c>
      <c r="G58" s="103">
        <f t="shared" si="14"/>
        <v>48381.83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2963.3039092055451</v>
      </c>
      <c r="N58" s="106">
        <f>M58/L58</f>
        <v>987.76796973518174</v>
      </c>
      <c r="O58" s="108">
        <f>L58-I58</f>
        <v>0</v>
      </c>
      <c r="P58" s="109">
        <f>N58-K58</f>
        <v>-112.23203026481826</v>
      </c>
      <c r="Q58" s="110">
        <f>N58/K58</f>
        <v>0.89797088157743798</v>
      </c>
      <c r="R58" s="290"/>
      <c r="S58" s="47">
        <v>0.34870370370370368</v>
      </c>
      <c r="T58" s="48">
        <v>0.38541666666666669</v>
      </c>
      <c r="U58" s="111">
        <v>4.7666666666666391</v>
      </c>
      <c r="V58" s="112">
        <v>52.866666666666724</v>
      </c>
      <c r="W58" s="113"/>
      <c r="X58" s="116"/>
      <c r="Y58" s="276"/>
      <c r="Z58" s="277"/>
      <c r="AA58" s="117">
        <f>M58-J58</f>
        <v>-336.6960907944549</v>
      </c>
      <c r="AB58" s="110">
        <f>M58/J58</f>
        <v>0.89797088157743787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2962.7698935520348</v>
      </c>
      <c r="N72" s="138">
        <f>M72/L72</f>
        <v>740.69247338800869</v>
      </c>
      <c r="O72" s="139">
        <f>L72-I72</f>
        <v>0</v>
      </c>
      <c r="P72" s="140">
        <f>N72-K72</f>
        <v>-84.307526611991307</v>
      </c>
      <c r="Q72" s="141">
        <f>N72/K72</f>
        <v>0.89780905865213179</v>
      </c>
      <c r="R72" s="291"/>
      <c r="S72" s="142">
        <f>S56</f>
        <v>0.29166666666666669</v>
      </c>
      <c r="T72" s="143">
        <f>INDEX(T56:T71,COUNTA(T56:T71))</f>
        <v>0.38541666666666669</v>
      </c>
      <c r="U72" s="144"/>
      <c r="V72" s="166"/>
      <c r="W72" s="99"/>
      <c r="X72" s="69"/>
      <c r="Y72" s="279"/>
      <c r="Z72" s="280"/>
      <c r="AA72" s="168">
        <f>M72-J72</f>
        <v>-337.23010644796523</v>
      </c>
      <c r="AB72" s="141">
        <f>M72/J72</f>
        <v>0.89780905865213179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817</v>
      </c>
      <c r="G73" s="148">
        <f t="shared" ref="G73:G75" si="18">E73*F73</f>
        <v>14853.06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3145.6684491978749</v>
      </c>
      <c r="N73" s="152">
        <f>M73/L73</f>
        <v>1048.556149732625</v>
      </c>
      <c r="O73" s="154">
        <f>L73-I73</f>
        <v>0</v>
      </c>
      <c r="P73" s="155">
        <f>N73-K73</f>
        <v>-151.44385026737496</v>
      </c>
      <c r="Q73" s="156">
        <f>N73/K73</f>
        <v>0.87379679144385425</v>
      </c>
      <c r="R73" s="289">
        <f>Q89</f>
        <v>0.88093001762950773</v>
      </c>
      <c r="S73" s="157">
        <v>0.29195601851851855</v>
      </c>
      <c r="T73" s="158">
        <v>0.30277777777777776</v>
      </c>
      <c r="U73" s="159"/>
      <c r="V73" s="160">
        <v>15.583333333333265</v>
      </c>
      <c r="W73" s="161"/>
      <c r="X73" s="162"/>
      <c r="Y73" s="292"/>
      <c r="Z73" s="293"/>
      <c r="AA73" s="115">
        <f>M73-J73</f>
        <v>-454.33155080212509</v>
      </c>
      <c r="AB73" s="156">
        <f>M73/J73</f>
        <v>0.87379679144385414</v>
      </c>
      <c r="AC73" s="281">
        <f>AB89</f>
        <v>0.88093001762950773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3388</v>
      </c>
      <c r="G74" s="103">
        <f t="shared" si="18"/>
        <v>47533.64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2693.0448222565683</v>
      </c>
      <c r="N74" s="106">
        <f>M74/L74</f>
        <v>897.68160741885606</v>
      </c>
      <c r="O74" s="108">
        <f>L74-I74</f>
        <v>0</v>
      </c>
      <c r="P74" s="109">
        <f>N74-K74</f>
        <v>-102.31839258114394</v>
      </c>
      <c r="Q74" s="110">
        <f>N74/K74</f>
        <v>0.89768160741885605</v>
      </c>
      <c r="R74" s="290"/>
      <c r="S74" s="47">
        <v>0.31319444444444444</v>
      </c>
      <c r="T74" s="48">
        <v>0.36561342592592594</v>
      </c>
      <c r="U74" s="111">
        <v>15.000000000000027</v>
      </c>
      <c r="V74" s="112">
        <v>75.483333333333348</v>
      </c>
      <c r="W74" s="113"/>
      <c r="X74" s="116"/>
      <c r="Y74" s="276"/>
      <c r="Z74" s="277"/>
      <c r="AA74" s="117">
        <f>M74-J74</f>
        <v>-306.9551777434317</v>
      </c>
      <c r="AB74" s="110">
        <f>M74/J74</f>
        <v>0.89768160741885605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4388</v>
      </c>
      <c r="G75" s="103">
        <f t="shared" si="18"/>
        <v>62660.639999999999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3146.7729083665345</v>
      </c>
      <c r="N75" s="106">
        <f>M75/L75</f>
        <v>1048.9243027888449</v>
      </c>
      <c r="O75" s="108">
        <f>L75-I75</f>
        <v>0</v>
      </c>
      <c r="P75" s="109">
        <f>N75-K75</f>
        <v>-151.0756972111551</v>
      </c>
      <c r="Q75" s="110">
        <f>N75/K75</f>
        <v>0.87410358565737079</v>
      </c>
      <c r="R75" s="290"/>
      <c r="S75" s="47">
        <v>0.37662037037037038</v>
      </c>
      <c r="T75" s="48">
        <v>0.43472222222222223</v>
      </c>
      <c r="U75" s="111">
        <v>15.85</v>
      </c>
      <c r="V75" s="112">
        <v>83.666666666666657</v>
      </c>
      <c r="W75" s="113"/>
      <c r="X75" s="116"/>
      <c r="Y75" s="276"/>
      <c r="Z75" s="277"/>
      <c r="AA75" s="117">
        <f>M75-J75</f>
        <v>-453.22709163346553</v>
      </c>
      <c r="AB75" s="110">
        <f>M75/J75</f>
        <v>0.87410358565737067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2995.1620599403263</v>
      </c>
      <c r="N89" s="138">
        <f>M89/L89</f>
        <v>998.38735331344208</v>
      </c>
      <c r="O89" s="139">
        <f>L89-I89</f>
        <v>0</v>
      </c>
      <c r="P89" s="140">
        <f>N89-K89</f>
        <v>-134.94598001989118</v>
      </c>
      <c r="Q89" s="141">
        <f>N89/K89</f>
        <v>0.88093001762950773</v>
      </c>
      <c r="R89" s="291"/>
      <c r="S89" s="142">
        <f>S73</f>
        <v>0.29195601851851855</v>
      </c>
      <c r="T89" s="143">
        <f>INDEX(T73:T88,COUNTA(T73:T88))</f>
        <v>0.43472222222222223</v>
      </c>
      <c r="U89" s="144"/>
      <c r="V89" s="166"/>
      <c r="W89" s="99"/>
      <c r="X89" s="69"/>
      <c r="Y89" s="279"/>
      <c r="Z89" s="280"/>
      <c r="AA89" s="168">
        <f>M89-J89</f>
        <v>-404.83794005967366</v>
      </c>
      <c r="AB89" s="141">
        <f>M89/J89</f>
        <v>0.88093001762950773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982</v>
      </c>
      <c r="G90" s="148">
        <f t="shared" ref="G90:G93" si="23">E90*F90</f>
        <v>24579.460000000003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2933.7759336099593</v>
      </c>
      <c r="N90" s="152">
        <f>M90/L90</f>
        <v>733.44398340248983</v>
      </c>
      <c r="O90" s="154">
        <f>L90-I90</f>
        <v>0</v>
      </c>
      <c r="P90" s="155">
        <f>N90-K90</f>
        <v>-91.556016597510165</v>
      </c>
      <c r="Q90" s="156">
        <f>N90/K90</f>
        <v>0.8890230101848362</v>
      </c>
      <c r="R90" s="289">
        <f>Q106</f>
        <v>0.88682233290514889</v>
      </c>
      <c r="S90" s="157">
        <v>0.29166666666666669</v>
      </c>
      <c r="T90" s="158">
        <v>0.30561342592592594</v>
      </c>
      <c r="U90" s="159"/>
      <c r="V90" s="160">
        <v>20.083333333333329</v>
      </c>
      <c r="W90" s="158"/>
      <c r="X90" s="169"/>
      <c r="Y90" s="292"/>
      <c r="Z90" s="293"/>
      <c r="AA90" s="115">
        <f>M90-J90</f>
        <v>-366.22406639004066</v>
      </c>
      <c r="AB90" s="156">
        <f>M90/J90</f>
        <v>0.8890230101848362</v>
      </c>
      <c r="AC90" s="281">
        <f>AB106</f>
        <v>0.886822332905149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1342</v>
      </c>
      <c r="G91" s="103">
        <f t="shared" si="23"/>
        <v>33308.44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2933.3333333333362</v>
      </c>
      <c r="N91" s="106">
        <f>M91/L91</f>
        <v>733.33333333333405</v>
      </c>
      <c r="O91" s="108">
        <f>L91-I91</f>
        <v>0</v>
      </c>
      <c r="P91" s="109">
        <f>N91-K91</f>
        <v>-91.666666666665947</v>
      </c>
      <c r="Q91" s="110">
        <f>N91/K91</f>
        <v>0.88888888888888973</v>
      </c>
      <c r="R91" s="290"/>
      <c r="S91" s="47">
        <v>0.31597222222222227</v>
      </c>
      <c r="T91" s="48">
        <v>0.33503472222222225</v>
      </c>
      <c r="U91" s="111">
        <v>14.916666666666707</v>
      </c>
      <c r="V91" s="112">
        <v>27.449999999999974</v>
      </c>
      <c r="W91" s="113"/>
      <c r="X91" s="13"/>
      <c r="Y91" s="276"/>
      <c r="Z91" s="277"/>
      <c r="AA91" s="117">
        <f>M91-J91</f>
        <v>-366.66666666666379</v>
      </c>
      <c r="AB91" s="110">
        <f>M91/J91</f>
        <v>0.88888888888888973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2113</v>
      </c>
      <c r="G92" s="103">
        <f t="shared" si="23"/>
        <v>63390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2693.6260623229446</v>
      </c>
      <c r="N92" s="106">
        <f>M92/L92</f>
        <v>897.87535410764815</v>
      </c>
      <c r="O92" s="108">
        <f>L92-I92</f>
        <v>0</v>
      </c>
      <c r="P92" s="109">
        <f>N92-K92</f>
        <v>-102.12464589235185</v>
      </c>
      <c r="Q92" s="110">
        <f>N92/K92</f>
        <v>0.89787535410764818</v>
      </c>
      <c r="R92" s="290"/>
      <c r="S92" s="47">
        <v>0.34583333333333333</v>
      </c>
      <c r="T92" s="48">
        <v>0.37851851851851853</v>
      </c>
      <c r="U92" s="111">
        <v>15.549999999999953</v>
      </c>
      <c r="V92" s="112">
        <v>47.066666666666698</v>
      </c>
      <c r="W92" s="113"/>
      <c r="X92" s="13"/>
      <c r="Y92" s="276"/>
      <c r="Z92" s="277"/>
      <c r="AA92" s="117">
        <f>M92-J92</f>
        <v>-306.37393767705544</v>
      </c>
      <c r="AB92" s="110">
        <f>M92/J92</f>
        <v>0.89787535410764818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1764</v>
      </c>
      <c r="G93" s="103">
        <f t="shared" si="23"/>
        <v>32069.52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3145.3194650817254</v>
      </c>
      <c r="N93" s="106">
        <f>M93/L93</f>
        <v>1048.4398216939085</v>
      </c>
      <c r="O93" s="108">
        <f>L93-I93</f>
        <v>0</v>
      </c>
      <c r="P93" s="109">
        <f>N93-K93</f>
        <v>-151.56017830609153</v>
      </c>
      <c r="Q93" s="110">
        <f>N93/K93</f>
        <v>0.87369985141159034</v>
      </c>
      <c r="R93" s="290"/>
      <c r="S93" s="47">
        <v>0.38913194444444443</v>
      </c>
      <c r="T93" s="48">
        <v>0.41249999999999998</v>
      </c>
      <c r="U93" s="111">
        <v>15.283333333333298</v>
      </c>
      <c r="V93" s="112">
        <v>33.649999999999984</v>
      </c>
      <c r="W93" s="113"/>
      <c r="X93" s="116"/>
      <c r="Y93" s="276"/>
      <c r="Z93" s="277"/>
      <c r="AA93" s="117">
        <f>M93-J93</f>
        <v>-454.68053491827459</v>
      </c>
      <c r="AB93" s="110">
        <f>M93/J93</f>
        <v>0.87369985141159034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2926.5136985869917</v>
      </c>
      <c r="N106" s="138">
        <f>M106/L106</f>
        <v>836.14677102485473</v>
      </c>
      <c r="O106" s="139">
        <f>L106-I106</f>
        <v>0</v>
      </c>
      <c r="P106" s="140">
        <f>N106-K106</f>
        <v>-106.71037183228816</v>
      </c>
      <c r="Q106" s="141">
        <f>N106/K106</f>
        <v>0.88682233290514889</v>
      </c>
      <c r="R106" s="291"/>
      <c r="S106" s="142">
        <f>S90</f>
        <v>0.29166666666666669</v>
      </c>
      <c r="T106" s="143">
        <f>INDEX(T90:T105,COUNTA(T90:T105))</f>
        <v>0.41249999999999998</v>
      </c>
      <c r="U106" s="144"/>
      <c r="V106" s="166"/>
      <c r="W106" s="167"/>
      <c r="X106" s="138"/>
      <c r="Y106" s="279"/>
      <c r="Z106" s="280"/>
      <c r="AA106" s="168">
        <f>M106-J106</f>
        <v>-373.48630141300828</v>
      </c>
      <c r="AB106" s="141">
        <f>M106/J106</f>
        <v>0.886822332905149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1364</v>
      </c>
      <c r="G107" s="148">
        <f t="shared" ref="G107:G110" si="27">E107*F107</f>
        <v>34972.959999999999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3176.1966364812447</v>
      </c>
      <c r="N107" s="152">
        <f>M107/L107</f>
        <v>288.74514877102223</v>
      </c>
      <c r="O107" s="154">
        <f>L107-I107</f>
        <v>0</v>
      </c>
      <c r="P107" s="155">
        <f>N107-K107</f>
        <v>-38.527578501705023</v>
      </c>
      <c r="Q107" s="156">
        <f>N107/K107</f>
        <v>0.88227684346701241</v>
      </c>
      <c r="R107" s="289">
        <f>Q123</f>
        <v>0.87371499405822328</v>
      </c>
      <c r="S107" s="157">
        <v>0.70849537037037036</v>
      </c>
      <c r="T107" s="158">
        <v>0.72638888888888886</v>
      </c>
      <c r="U107" s="159"/>
      <c r="V107" s="160">
        <v>25.766666666666644</v>
      </c>
      <c r="W107" s="158"/>
      <c r="X107" s="169"/>
      <c r="Y107" s="292"/>
      <c r="Z107" s="293"/>
      <c r="AA107" s="115">
        <f>M107-J107</f>
        <v>-423.8033635187553</v>
      </c>
      <c r="AB107" s="156">
        <f>M107/J107</f>
        <v>0.88227684346701241</v>
      </c>
      <c r="AC107" s="281">
        <f>AB123</f>
        <v>0.87371499405822328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1655</v>
      </c>
      <c r="G108" s="103">
        <f t="shared" si="27"/>
        <v>48855.6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3140.7485503426528</v>
      </c>
      <c r="N108" s="106">
        <f>M108/L108</f>
        <v>261.72904586188776</v>
      </c>
      <c r="O108" s="108">
        <f>L108-I108</f>
        <v>0</v>
      </c>
      <c r="P108" s="109">
        <f>N108-K108</f>
        <v>-38.270954138112245</v>
      </c>
      <c r="Q108" s="110">
        <f>N108/K108</f>
        <v>0.87243015287295922</v>
      </c>
      <c r="R108" s="290"/>
      <c r="S108" s="47">
        <v>0.73012731481481485</v>
      </c>
      <c r="T108" s="48">
        <v>0.75208333333333333</v>
      </c>
      <c r="U108" s="111">
        <v>5.3833333333334288</v>
      </c>
      <c r="V108" s="112">
        <v>31.6166666666666</v>
      </c>
      <c r="W108" s="113"/>
      <c r="X108" s="13"/>
      <c r="Y108" s="276"/>
      <c r="Z108" s="277"/>
      <c r="AA108" s="117">
        <f>M108-J108</f>
        <v>-459.25144965734717</v>
      </c>
      <c r="AB108" s="110">
        <f>M108/J108</f>
        <v>0.87243015287295911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1826</v>
      </c>
      <c r="G109" s="103">
        <f t="shared" si="27"/>
        <v>54506.100000000006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3140.7548972766299</v>
      </c>
      <c r="N109" s="106">
        <f>M109/L109</f>
        <v>261.72957477305249</v>
      </c>
      <c r="O109" s="108">
        <f>L109-I109</f>
        <v>0</v>
      </c>
      <c r="P109" s="109">
        <f>N109-K109</f>
        <v>-38.270425226947509</v>
      </c>
      <c r="Q109" s="110">
        <f>N109/K109</f>
        <v>0.87243191591017499</v>
      </c>
      <c r="R109" s="290"/>
      <c r="S109" s="47">
        <v>0.75563657407407403</v>
      </c>
      <c r="T109" s="48">
        <v>0.77986111111111112</v>
      </c>
      <c r="U109" s="111">
        <v>5.1166666666666138</v>
      </c>
      <c r="V109" s="112">
        <v>34.883333333333404</v>
      </c>
      <c r="W109" s="113"/>
      <c r="X109" s="13"/>
      <c r="Y109" s="276"/>
      <c r="Z109" s="277"/>
      <c r="AA109" s="117">
        <f>M109-J109</f>
        <v>-459.24510272337011</v>
      </c>
      <c r="AB109" s="110">
        <f>M109/J109</f>
        <v>0.87243191591017499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1207</v>
      </c>
      <c r="G110" s="103">
        <f t="shared" si="27"/>
        <v>34483.99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3123.7958303378864</v>
      </c>
      <c r="N110" s="106">
        <f>M110/L110</f>
        <v>260.31631919482385</v>
      </c>
      <c r="O110" s="108">
        <f>L110-I110</f>
        <v>0</v>
      </c>
      <c r="P110" s="109">
        <f>N110-K110</f>
        <v>-39.683680805176152</v>
      </c>
      <c r="Q110" s="110">
        <f>N110/K110</f>
        <v>0.86772106398274618</v>
      </c>
      <c r="R110" s="290"/>
      <c r="S110" s="47">
        <v>0.78402777777777777</v>
      </c>
      <c r="T110" s="48">
        <v>0.80012731481481481</v>
      </c>
      <c r="U110" s="111">
        <v>5.9999999999999787</v>
      </c>
      <c r="V110" s="112">
        <v>23.183333333333334</v>
      </c>
      <c r="W110" s="113"/>
      <c r="X110" s="116"/>
      <c r="Y110" s="276"/>
      <c r="Z110" s="277"/>
      <c r="AA110" s="117">
        <f>M110-J110</f>
        <v>-476.2041696621136</v>
      </c>
      <c r="AB110" s="110">
        <f>M110/J110</f>
        <v>0.86772106398274618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3145.3739786096039</v>
      </c>
      <c r="N123" s="138">
        <f>M123/L123</f>
        <v>267.69140243485992</v>
      </c>
      <c r="O123" s="139">
        <f>L123-I123</f>
        <v>0</v>
      </c>
      <c r="P123" s="140">
        <f>N123-K123</f>
        <v>-38.691576288544354</v>
      </c>
      <c r="Q123" s="141">
        <f>N123/K123</f>
        <v>0.87371499405822328</v>
      </c>
      <c r="R123" s="291"/>
      <c r="S123" s="142">
        <f>S107</f>
        <v>0.70849537037037036</v>
      </c>
      <c r="T123" s="143">
        <f>INDEX(T107:T122,COUNTA(T107:T122))</f>
        <v>0.80012731481481481</v>
      </c>
      <c r="U123" s="144"/>
      <c r="V123" s="166"/>
      <c r="W123" s="167"/>
      <c r="X123" s="138"/>
      <c r="Y123" s="279"/>
      <c r="Z123" s="280"/>
      <c r="AA123" s="168">
        <f>M123-J123</f>
        <v>-454.62602139039609</v>
      </c>
      <c r="AB123" s="141">
        <f>M123/J123</f>
        <v>0.87371499405822328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1075</v>
      </c>
      <c r="G124" s="148">
        <f t="shared" ref="G124:G127" si="31">E124*F124</f>
        <v>24166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2672.6519337016589</v>
      </c>
      <c r="N124" s="152">
        <f>M124/L124</f>
        <v>534.53038674033178</v>
      </c>
      <c r="O124" s="154">
        <f>L124-I124</f>
        <v>0</v>
      </c>
      <c r="P124" s="155">
        <f>N124-K124</f>
        <v>-65.469613259668222</v>
      </c>
      <c r="Q124" s="156">
        <f>N124/K124</f>
        <v>0.89088397790055296</v>
      </c>
      <c r="R124" s="289">
        <f>Q140</f>
        <v>0.89515368810766072</v>
      </c>
      <c r="S124" s="157">
        <v>0.70833333333333337</v>
      </c>
      <c r="T124" s="158">
        <v>0.72509259259259262</v>
      </c>
      <c r="U124" s="159"/>
      <c r="V124" s="160">
        <v>24.133333333333322</v>
      </c>
      <c r="W124" s="161"/>
      <c r="X124" s="162"/>
      <c r="Y124" s="292"/>
      <c r="Z124" s="293"/>
      <c r="AA124" s="115">
        <f>M124-J124</f>
        <v>-327.34806629834111</v>
      </c>
      <c r="AB124" s="156">
        <f>M124/J124</f>
        <v>0.89088397790055296</v>
      </c>
      <c r="AC124" s="281">
        <f>AB140</f>
        <v>0.89515368810766072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1666</v>
      </c>
      <c r="G125" s="103">
        <f t="shared" si="31"/>
        <v>40883.64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2673.9188586714349</v>
      </c>
      <c r="N125" s="106">
        <f>M125/L125</f>
        <v>668.47971466785873</v>
      </c>
      <c r="O125" s="108">
        <f>L125-I125</f>
        <v>0</v>
      </c>
      <c r="P125" s="109">
        <f>N125-K125</f>
        <v>-81.52028533214127</v>
      </c>
      <c r="Q125" s="110">
        <f>N125/K125</f>
        <v>0.89130628622381169</v>
      </c>
      <c r="R125" s="290"/>
      <c r="S125" s="47">
        <v>0.7284722222222223</v>
      </c>
      <c r="T125" s="48">
        <v>0.75443287037037032</v>
      </c>
      <c r="U125" s="111">
        <v>4.8666666666667346</v>
      </c>
      <c r="V125" s="112">
        <v>37.383333333333155</v>
      </c>
      <c r="W125" s="113"/>
      <c r="X125" s="116"/>
      <c r="Y125" s="276"/>
      <c r="Z125" s="277"/>
      <c r="AA125" s="117">
        <f>M125-J125</f>
        <v>-326.08114132856508</v>
      </c>
      <c r="AB125" s="110">
        <f>M125/J125</f>
        <v>0.89130628622381169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1065</v>
      </c>
      <c r="G126" s="103">
        <f t="shared" si="31"/>
        <v>17785.5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2967.4922600619111</v>
      </c>
      <c r="N126" s="106">
        <f>M126/L126</f>
        <v>989.16408668730367</v>
      </c>
      <c r="O126" s="108">
        <f>L126-I126</f>
        <v>0</v>
      </c>
      <c r="P126" s="109">
        <f>N126-K126</f>
        <v>-110.83591331269633</v>
      </c>
      <c r="Q126" s="110">
        <f>N126/K126</f>
        <v>0.8992400788066397</v>
      </c>
      <c r="R126" s="290"/>
      <c r="S126" s="47">
        <v>0.75796296296296295</v>
      </c>
      <c r="T126" s="48">
        <v>0.7729166666666667</v>
      </c>
      <c r="U126" s="111">
        <v>5.0833333333333819</v>
      </c>
      <c r="V126" s="112">
        <v>21.533333333333395</v>
      </c>
      <c r="W126" s="113"/>
      <c r="X126" s="116"/>
      <c r="Y126" s="276"/>
      <c r="Z126" s="277"/>
      <c r="AA126" s="117">
        <f>M126-J126</f>
        <v>-332.50773993808889</v>
      </c>
      <c r="AB126" s="110">
        <f>M126/J126</f>
        <v>0.8992400788066397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4164</v>
      </c>
      <c r="G127" s="103">
        <f t="shared" si="31"/>
        <v>74493.960000000006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2964.8734177215183</v>
      </c>
      <c r="N127" s="106">
        <f>M127/L127</f>
        <v>741.21835443037958</v>
      </c>
      <c r="O127" s="108">
        <f>L127-I127</f>
        <v>0</v>
      </c>
      <c r="P127" s="109">
        <f>N127-K127</f>
        <v>-83.781645569620423</v>
      </c>
      <c r="Q127" s="110">
        <f>N127/K127</f>
        <v>0.89844649021864187</v>
      </c>
      <c r="R127" s="290"/>
      <c r="S127" s="47">
        <v>0.77708333333333335</v>
      </c>
      <c r="T127" s="48">
        <v>0.83560185185185187</v>
      </c>
      <c r="U127" s="111">
        <v>5.9999999999999787</v>
      </c>
      <c r="V127" s="112">
        <v>84.26666666666668</v>
      </c>
      <c r="W127" s="113"/>
      <c r="X127" s="116"/>
      <c r="Y127" s="276"/>
      <c r="Z127" s="277"/>
      <c r="AA127" s="117">
        <f>M127-J127</f>
        <v>-335.12658227848169</v>
      </c>
      <c r="AB127" s="110">
        <f>M127/J127</f>
        <v>0.89844649021864187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2819.7341175391311</v>
      </c>
      <c r="N140" s="138">
        <f>M140/L140</f>
        <v>704.93352938478279</v>
      </c>
      <c r="O140" s="139">
        <f>L140-I140</f>
        <v>0</v>
      </c>
      <c r="P140" s="140">
        <f>N140-K140</f>
        <v>-82.566470615217213</v>
      </c>
      <c r="Q140" s="141">
        <f>N140/K140</f>
        <v>0.89515368810766072</v>
      </c>
      <c r="R140" s="291"/>
      <c r="S140" s="142">
        <f>S124</f>
        <v>0.70833333333333337</v>
      </c>
      <c r="T140" s="143">
        <f>INDEX(T124:T139,COUNTA(T124:T139))</f>
        <v>0.83560185185185187</v>
      </c>
      <c r="U140" s="144"/>
      <c r="V140" s="166"/>
      <c r="W140" s="99"/>
      <c r="X140" s="69"/>
      <c r="Y140" s="279"/>
      <c r="Z140" s="280"/>
      <c r="AA140" s="168">
        <f>M140-J140</f>
        <v>-330.26588246086885</v>
      </c>
      <c r="AB140" s="141">
        <f>M140/J140</f>
        <v>0.89515368810766072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1425</v>
      </c>
      <c r="G141" s="148">
        <f t="shared" ref="G141:G143" si="36">E141*F141</f>
        <v>31749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2967.0329670329697</v>
      </c>
      <c r="N141" s="152">
        <f>M141/L141</f>
        <v>593.40659340659397</v>
      </c>
      <c r="O141" s="154">
        <f>L141-I141</f>
        <v>0</v>
      </c>
      <c r="P141" s="155">
        <f>N141-K141</f>
        <v>-66.59340659340603</v>
      </c>
      <c r="Q141" s="156">
        <f>N141/K141</f>
        <v>0.89910089910089996</v>
      </c>
      <c r="R141" s="289">
        <f>Q157</f>
        <v>0.89853745146059671</v>
      </c>
      <c r="S141" s="157">
        <v>0.70846064814814813</v>
      </c>
      <c r="T141" s="158">
        <v>0.72847222222222219</v>
      </c>
      <c r="U141" s="159"/>
      <c r="V141" s="160">
        <v>28.816666666666642</v>
      </c>
      <c r="W141" s="161"/>
      <c r="X141" s="162"/>
      <c r="Y141" s="292"/>
      <c r="Z141" s="293"/>
      <c r="AA141" s="115">
        <f>M141-J141</f>
        <v>-332.96703296703026</v>
      </c>
      <c r="AB141" s="156">
        <f>M141/J141</f>
        <v>0.89910089910089996</v>
      </c>
      <c r="AC141" s="281">
        <f>AB157</f>
        <v>0.89853745146059671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524</v>
      </c>
      <c r="G142" s="103">
        <f t="shared" si="36"/>
        <v>9526.32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2966.0377358490405</v>
      </c>
      <c r="N142" s="106">
        <f>M142/L142</f>
        <v>741.50943396226012</v>
      </c>
      <c r="O142" s="108">
        <f>L142-I142</f>
        <v>0</v>
      </c>
      <c r="P142" s="109">
        <f>N142-K142</f>
        <v>-83.490566037739882</v>
      </c>
      <c r="Q142" s="110">
        <f>N142/K142</f>
        <v>0.89879931389364864</v>
      </c>
      <c r="R142" s="290"/>
      <c r="S142" s="47">
        <v>0.73222222222222222</v>
      </c>
      <c r="T142" s="48">
        <v>0.73958333333333337</v>
      </c>
      <c r="U142" s="111">
        <v>5.4000000000000448</v>
      </c>
      <c r="V142" s="112">
        <v>10.600000000000058</v>
      </c>
      <c r="W142" s="113"/>
      <c r="X142" s="116"/>
      <c r="Y142" s="276"/>
      <c r="Z142" s="277"/>
      <c r="AA142" s="117">
        <f>M142-J142</f>
        <v>-333.96226415095953</v>
      </c>
      <c r="AB142" s="110">
        <f>M142/J142</f>
        <v>0.89879931389364864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6180</v>
      </c>
      <c r="G143" s="103">
        <f t="shared" si="36"/>
        <v>102958.8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2962.450066577896</v>
      </c>
      <c r="N143" s="106">
        <f>M143/L143</f>
        <v>740.612516644474</v>
      </c>
      <c r="O143" s="108">
        <f>L143-I143</f>
        <v>0</v>
      </c>
      <c r="P143" s="109">
        <f>N143-K143</f>
        <v>-84.387483355526001</v>
      </c>
      <c r="Q143" s="110">
        <f>N143/K143</f>
        <v>0.8977121413872412</v>
      </c>
      <c r="R143" s="290"/>
      <c r="S143" s="47">
        <v>0.74375000000000002</v>
      </c>
      <c r="T143" s="48">
        <v>0.83067129629629632</v>
      </c>
      <c r="U143" s="111">
        <v>5.9999999999999787</v>
      </c>
      <c r="V143" s="112">
        <v>125.16666666666667</v>
      </c>
      <c r="W143" s="113"/>
      <c r="X143" s="116"/>
      <c r="Y143" s="276"/>
      <c r="Z143" s="277"/>
      <c r="AA143" s="117">
        <f>M143-J143</f>
        <v>-337.549933422104</v>
      </c>
      <c r="AB143" s="110">
        <f>M143/J143</f>
        <v>0.8977121413872412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2965.173589819969</v>
      </c>
      <c r="N157" s="138">
        <f>M157/L157</f>
        <v>684.27082841999288</v>
      </c>
      <c r="O157" s="139">
        <f>L157-I157</f>
        <v>0</v>
      </c>
      <c r="P157" s="140">
        <f>N157-K157</f>
        <v>-77.267633118468666</v>
      </c>
      <c r="Q157" s="141">
        <f>N157/K157</f>
        <v>0.89853745146059671</v>
      </c>
      <c r="R157" s="291"/>
      <c r="S157" s="142">
        <f>S141</f>
        <v>0.70846064814814813</v>
      </c>
      <c r="T157" s="143">
        <f>INDEX(T141:T156,COUNTA(T141:T156))</f>
        <v>0.83067129629629632</v>
      </c>
      <c r="U157" s="144"/>
      <c r="V157" s="166"/>
      <c r="W157" s="99"/>
      <c r="X157" s="69"/>
      <c r="Y157" s="279"/>
      <c r="Z157" s="280"/>
      <c r="AA157" s="168">
        <f>M157-J157</f>
        <v>-334.82641018003096</v>
      </c>
      <c r="AB157" s="141">
        <f>M157/J157</f>
        <v>0.89853745146059671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3503</v>
      </c>
      <c r="G158" s="148">
        <f t="shared" ref="G158:G161" si="41">E158*F158</f>
        <v>49147.09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2693.4643314822747</v>
      </c>
      <c r="N158" s="152">
        <f>M158/L158</f>
        <v>897.8214438274249</v>
      </c>
      <c r="O158" s="154">
        <f>L158-I158</f>
        <v>0</v>
      </c>
      <c r="P158" s="155">
        <f>N158-K158</f>
        <v>-102.1785561725751</v>
      </c>
      <c r="Q158" s="156">
        <f>N158/K158</f>
        <v>0.8978214438274249</v>
      </c>
      <c r="R158" s="289">
        <f>Q174</f>
        <v>0.88553268305886468</v>
      </c>
      <c r="S158" s="157">
        <v>0.70833333333333337</v>
      </c>
      <c r="T158" s="158">
        <v>0.76252314814814814</v>
      </c>
      <c r="U158" s="159"/>
      <c r="V158" s="160">
        <v>78.033333333333275</v>
      </c>
      <c r="W158" s="161"/>
      <c r="X158" s="162"/>
      <c r="Y158" s="292"/>
      <c r="Z158" s="293"/>
      <c r="AA158" s="115">
        <f>M158-J158</f>
        <v>-306.5356685177253</v>
      </c>
      <c r="AB158" s="156">
        <f>M158/J158</f>
        <v>0.8978214438274249</v>
      </c>
      <c r="AC158" s="281">
        <f>AB174</f>
        <v>0.88553268305886468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958</v>
      </c>
      <c r="G159" s="103">
        <f t="shared" si="41"/>
        <v>17416.439999999999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3152.4680073126101</v>
      </c>
      <c r="N159" s="106">
        <f>M159/L159</f>
        <v>1050.8226691042034</v>
      </c>
      <c r="O159" s="108">
        <f>L159-I159</f>
        <v>0</v>
      </c>
      <c r="P159" s="109">
        <f>N159-K159</f>
        <v>-149.17733089579656</v>
      </c>
      <c r="Q159" s="110">
        <f>N159/K159</f>
        <v>0.87568555758683619</v>
      </c>
      <c r="R159" s="290"/>
      <c r="S159" s="47">
        <v>0.7729166666666667</v>
      </c>
      <c r="T159" s="48">
        <v>0.78557870370370375</v>
      </c>
      <c r="U159" s="111">
        <v>14.966666666666715</v>
      </c>
      <c r="V159" s="112">
        <v>18.233333333333359</v>
      </c>
      <c r="W159" s="113"/>
      <c r="X159" s="116"/>
      <c r="Y159" s="276"/>
      <c r="Z159" s="277"/>
      <c r="AA159" s="117">
        <f>M159-J159</f>
        <v>-447.5319926873899</v>
      </c>
      <c r="AB159" s="110">
        <f>M159/J159</f>
        <v>0.87568555758683608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4610</v>
      </c>
      <c r="G160" s="103">
        <f t="shared" si="41"/>
        <v>65830.8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3149.1461100569304</v>
      </c>
      <c r="N160" s="106">
        <f>M160/L160</f>
        <v>1049.7153700189767</v>
      </c>
      <c r="O160" s="108">
        <f>L160-I160</f>
        <v>0</v>
      </c>
      <c r="P160" s="109">
        <f>N160-K160</f>
        <v>-150.28462998102327</v>
      </c>
      <c r="Q160" s="110">
        <f>N160/K160</f>
        <v>0.87476280834914732</v>
      </c>
      <c r="R160" s="290"/>
      <c r="S160" s="47">
        <v>0.79594907407407411</v>
      </c>
      <c r="T160" s="48">
        <v>0.8569444444444444</v>
      </c>
      <c r="U160" s="111">
        <v>14.933333333333323</v>
      </c>
      <c r="V160" s="112">
        <v>87.833333333333201</v>
      </c>
      <c r="W160" s="113">
        <v>0.8569444444444444</v>
      </c>
      <c r="X160" s="116">
        <v>0.9100462962962963</v>
      </c>
      <c r="Y160" s="276"/>
      <c r="Z160" s="277"/>
      <c r="AA160" s="117">
        <f>M160-J160</f>
        <v>-450.85388994306959</v>
      </c>
      <c r="AB160" s="110">
        <f>M160/J160</f>
        <v>0.87476280834914732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2673</v>
      </c>
      <c r="G161" s="103">
        <f t="shared" si="41"/>
        <v>37502.189999999995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2693.9529675251993</v>
      </c>
      <c r="N161" s="106">
        <f>M161/L161</f>
        <v>897.98432250839971</v>
      </c>
      <c r="O161" s="108">
        <f>L161-I161</f>
        <v>0</v>
      </c>
      <c r="P161" s="109">
        <f>N161-K161</f>
        <v>-102.01567749160029</v>
      </c>
      <c r="Q161" s="110">
        <f>N161/K161</f>
        <v>0.89798432250839977</v>
      </c>
      <c r="R161" s="290"/>
      <c r="S161" s="47">
        <v>0.9100462962962963</v>
      </c>
      <c r="T161" s="48">
        <v>0.95138888888888884</v>
      </c>
      <c r="U161" s="111">
        <v>76.46666666666674</v>
      </c>
      <c r="V161" s="112">
        <v>59.53333333333326</v>
      </c>
      <c r="W161" s="113"/>
      <c r="X161" s="116"/>
      <c r="Y161" s="276"/>
      <c r="Z161" s="277"/>
      <c r="AA161" s="117">
        <f>M161-J161</f>
        <v>-306.04703247480074</v>
      </c>
      <c r="AB161" s="110">
        <f>M161/J161</f>
        <v>0.89798432250839977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2922.2578540942536</v>
      </c>
      <c r="N174" s="138">
        <f t="shared" ref="N174:N179" si="45">M174/L174</f>
        <v>974.08595136475117</v>
      </c>
      <c r="O174" s="139">
        <f t="shared" ref="O174:O179" si="46">L174-I174</f>
        <v>0</v>
      </c>
      <c r="P174" s="140">
        <f t="shared" ref="P174:P179" si="47">N174-K174</f>
        <v>-125.91404863524883</v>
      </c>
      <c r="Q174" s="141">
        <f t="shared" ref="Q174:Q179" si="48">N174/K174</f>
        <v>0.88553268305886468</v>
      </c>
      <c r="R174" s="291"/>
      <c r="S174" s="142">
        <f>S158</f>
        <v>0.70833333333333337</v>
      </c>
      <c r="T174" s="143">
        <f>INDEX(T158:T173,COUNTA(T158:T173))</f>
        <v>0.95138888888888884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-377.74214590574638</v>
      </c>
      <c r="AB174" s="141">
        <f t="shared" ref="AB174:AB179" si="50">M174/J174</f>
        <v>0.88553268305886468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1614</v>
      </c>
      <c r="G175" s="148">
        <f t="shared" ref="G175:G179" si="51">E175*F175</f>
        <v>29342.52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2694.9907235621581</v>
      </c>
      <c r="N175" s="152">
        <f t="shared" si="45"/>
        <v>673.74768089053953</v>
      </c>
      <c r="O175" s="154">
        <f t="shared" si="46"/>
        <v>0</v>
      </c>
      <c r="P175" s="155">
        <f t="shared" si="47"/>
        <v>-76.252319109460473</v>
      </c>
      <c r="Q175" s="156">
        <f t="shared" si="48"/>
        <v>0.89833024118738602</v>
      </c>
      <c r="R175" s="289">
        <f>Q191</f>
        <v>0.88425350085469734</v>
      </c>
      <c r="S175" s="157">
        <v>0.70837962962962964</v>
      </c>
      <c r="T175" s="158">
        <v>0.73333333333333328</v>
      </c>
      <c r="U175" s="159"/>
      <c r="V175" s="160">
        <v>35.933333333333252</v>
      </c>
      <c r="W175" s="158"/>
      <c r="X175" s="169"/>
      <c r="Y175" s="292"/>
      <c r="Z175" s="293"/>
      <c r="AA175" s="171">
        <f t="shared" si="49"/>
        <v>-305.00927643784189</v>
      </c>
      <c r="AB175" s="156">
        <f t="shared" si="50"/>
        <v>0.89833024118738602</v>
      </c>
      <c r="AC175" s="281">
        <f>AB191</f>
        <v>0.88425350085469734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2216</v>
      </c>
      <c r="G176" s="103">
        <f t="shared" si="51"/>
        <v>55001.120000000003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2935.0993377483414</v>
      </c>
      <c r="N176" s="106">
        <f t="shared" si="45"/>
        <v>733.77483443708536</v>
      </c>
      <c r="O176" s="108">
        <f t="shared" si="46"/>
        <v>0</v>
      </c>
      <c r="P176" s="109">
        <f t="shared" si="47"/>
        <v>-91.22516556291464</v>
      </c>
      <c r="Q176" s="110">
        <f t="shared" si="48"/>
        <v>0.88942404174192169</v>
      </c>
      <c r="R176" s="290"/>
      <c r="S176" s="47">
        <v>0.74375000000000002</v>
      </c>
      <c r="T176" s="48">
        <v>0.77520833333333339</v>
      </c>
      <c r="U176" s="111">
        <v>15.000000000000107</v>
      </c>
      <c r="V176" s="112">
        <v>45.300000000000047</v>
      </c>
      <c r="W176" s="113"/>
      <c r="X176" s="13"/>
      <c r="Y176" s="276"/>
      <c r="Z176" s="277"/>
      <c r="AA176" s="172">
        <f t="shared" si="49"/>
        <v>-364.90066225165856</v>
      </c>
      <c r="AB176" s="110">
        <f t="shared" si="50"/>
        <v>0.88942404174192169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1548</v>
      </c>
      <c r="G177" s="103">
        <f t="shared" si="51"/>
        <v>38746.44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2933.052631578938</v>
      </c>
      <c r="N177" s="106">
        <f t="shared" si="45"/>
        <v>733.26315789473449</v>
      </c>
      <c r="O177" s="108">
        <f t="shared" si="46"/>
        <v>0</v>
      </c>
      <c r="P177" s="109">
        <f t="shared" si="47"/>
        <v>-91.736842105265509</v>
      </c>
      <c r="Q177" s="110">
        <f t="shared" si="48"/>
        <v>0.88880382775119338</v>
      </c>
      <c r="R177" s="290"/>
      <c r="S177" s="47">
        <v>0.78634259259259254</v>
      </c>
      <c r="T177" s="48">
        <v>0.80833333333333335</v>
      </c>
      <c r="U177" s="111">
        <v>16.033333333333175</v>
      </c>
      <c r="V177" s="112">
        <v>31.666666666666767</v>
      </c>
      <c r="W177" s="113"/>
      <c r="X177" s="13"/>
      <c r="Y177" s="276"/>
      <c r="Z177" s="277"/>
      <c r="AA177" s="172">
        <f t="shared" si="49"/>
        <v>-366.94736842106204</v>
      </c>
      <c r="AB177" s="110">
        <f t="shared" si="50"/>
        <v>0.88880382775119338</v>
      </c>
      <c r="AC177" s="282"/>
    </row>
    <row r="178" spans="1:29" ht="15.75" customHeight="1">
      <c r="A178" s="285"/>
      <c r="B178" s="100" t="s">
        <v>120</v>
      </c>
      <c r="C178" s="274" t="s">
        <v>156</v>
      </c>
      <c r="D178" s="275"/>
      <c r="E178" s="101">
        <v>18.18</v>
      </c>
      <c r="F178" s="102">
        <v>2991</v>
      </c>
      <c r="G178" s="103">
        <f t="shared" si="51"/>
        <v>54376.38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3146.5809468147277</v>
      </c>
      <c r="N178" s="106">
        <f t="shared" si="45"/>
        <v>1048.8603156049091</v>
      </c>
      <c r="O178" s="108">
        <f t="shared" si="46"/>
        <v>0</v>
      </c>
      <c r="P178" s="109">
        <f t="shared" si="47"/>
        <v>-151.13968439509085</v>
      </c>
      <c r="Q178" s="110">
        <f t="shared" si="48"/>
        <v>0.87405026300409094</v>
      </c>
      <c r="R178" s="290"/>
      <c r="S178" s="47">
        <v>0.81874999999999998</v>
      </c>
      <c r="T178" s="48">
        <v>0.85835648148148147</v>
      </c>
      <c r="U178" s="111">
        <v>14.999999999999947</v>
      </c>
      <c r="V178" s="112">
        <v>57.033333333333346</v>
      </c>
      <c r="W178" s="113">
        <v>0.85835648148148147</v>
      </c>
      <c r="X178" s="116">
        <v>0.91142361111111114</v>
      </c>
      <c r="Y178" s="276"/>
      <c r="Z178" s="277"/>
      <c r="AA178" s="172">
        <f t="shared" si="49"/>
        <v>-453.41905318527233</v>
      </c>
      <c r="AB178" s="110">
        <f t="shared" si="50"/>
        <v>0.87405026300409105</v>
      </c>
      <c r="AC178" s="282"/>
    </row>
    <row r="179" spans="1:29" ht="15.75" customHeight="1">
      <c r="A179" s="285"/>
      <c r="B179" s="100" t="s">
        <v>120</v>
      </c>
      <c r="C179" s="274" t="s">
        <v>154</v>
      </c>
      <c r="D179" s="275"/>
      <c r="E179" s="101">
        <v>14.28</v>
      </c>
      <c r="F179" s="102">
        <v>3227</v>
      </c>
      <c r="G179" s="103">
        <f t="shared" si="51"/>
        <v>46081.56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3145.7351746547506</v>
      </c>
      <c r="N179" s="106">
        <f t="shared" si="45"/>
        <v>1048.5783915515835</v>
      </c>
      <c r="O179" s="108">
        <f t="shared" si="46"/>
        <v>0</v>
      </c>
      <c r="P179" s="109">
        <f t="shared" si="47"/>
        <v>-151.42160844841646</v>
      </c>
      <c r="Q179" s="110">
        <f t="shared" si="48"/>
        <v>0.87381532629298631</v>
      </c>
      <c r="R179" s="290"/>
      <c r="S179" s="47">
        <v>0.91142361111111114</v>
      </c>
      <c r="T179" s="48">
        <v>0.95416666666666672</v>
      </c>
      <c r="U179" s="111">
        <v>76.416666666666728</v>
      </c>
      <c r="V179" s="112">
        <v>61.550000000000026</v>
      </c>
      <c r="W179" s="113"/>
      <c r="X179" s="116"/>
      <c r="Y179" s="276"/>
      <c r="Z179" s="277"/>
      <c r="AA179" s="172">
        <f t="shared" si="49"/>
        <v>-454.26482534524939</v>
      </c>
      <c r="AB179" s="110">
        <f t="shared" si="50"/>
        <v>0.87381532629298631</v>
      </c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2971.091762871783</v>
      </c>
      <c r="N191" s="138">
        <f>M191/L191</f>
        <v>825.30326746438413</v>
      </c>
      <c r="O191" s="139">
        <f>L191-I191</f>
        <v>0</v>
      </c>
      <c r="P191" s="140">
        <f>N191-K191</f>
        <v>-108.03006586894912</v>
      </c>
      <c r="Q191" s="141">
        <f>N191/K191</f>
        <v>0.88425350085469734</v>
      </c>
      <c r="R191" s="291"/>
      <c r="S191" s="142">
        <f>S175</f>
        <v>0.70837962962962964</v>
      </c>
      <c r="T191" s="143">
        <f>INDEX(T175:T190,COUNTA(T175:T190))</f>
        <v>0.95416666666666672</v>
      </c>
      <c r="U191" s="144"/>
      <c r="V191" s="166"/>
      <c r="W191" s="167"/>
      <c r="X191" s="138"/>
      <c r="Y191" s="279"/>
      <c r="Z191" s="280"/>
      <c r="AA191" s="174">
        <f>M191-J191</f>
        <v>-388.90823712821702</v>
      </c>
      <c r="AB191" s="141">
        <f>M191/J191</f>
        <v>0.88425350085469734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659" priority="1" operator="greaterThan">
      <formula>0</formula>
    </cfRule>
  </conditionalFormatting>
  <conditionalFormatting sqref="P5:P191 AA5:AA191">
    <cfRule type="cellIs" dxfId="658" priority="4" operator="lessThan">
      <formula>0</formula>
    </cfRule>
  </conditionalFormatting>
  <conditionalFormatting sqref="Q5:Q191 AB5:AB191">
    <cfRule type="cellIs" dxfId="657" priority="2" operator="greaterThan">
      <formula>1</formula>
    </cfRule>
    <cfRule type="cellIs" dxfId="656" priority="3" operator="lessThan">
      <formula>0.8</formula>
    </cfRule>
  </conditionalFormatting>
  <conditionalFormatting sqref="AC5:AC6 R5:R191 AC107:AC112">
    <cfRule type="cellIs" dxfId="655" priority="5" operator="lessThan">
      <formula>0.8</formula>
    </cfRule>
  </conditionalFormatting>
  <conditionalFormatting sqref="AC12:AC20">
    <cfRule type="cellIs" dxfId="654" priority="15" operator="lessThan">
      <formula>0.8</formula>
    </cfRule>
  </conditionalFormatting>
  <conditionalFormatting sqref="AC22:AC27">
    <cfRule type="cellIs" dxfId="653" priority="14" operator="lessThan">
      <formula>0.8</formula>
    </cfRule>
  </conditionalFormatting>
  <conditionalFormatting sqref="AC39:AC44">
    <cfRule type="cellIs" dxfId="652" priority="12" operator="lessThan">
      <formula>0.8</formula>
    </cfRule>
  </conditionalFormatting>
  <conditionalFormatting sqref="AC56">
    <cfRule type="cellIs" dxfId="651" priority="13" operator="lessThan">
      <formula>0.8</formula>
    </cfRule>
  </conditionalFormatting>
  <conditionalFormatting sqref="AC73">
    <cfRule type="cellIs" dxfId="650" priority="7" operator="lessThan">
      <formula>0.8</formula>
    </cfRule>
  </conditionalFormatting>
  <conditionalFormatting sqref="AC90:AC95">
    <cfRule type="cellIs" dxfId="649" priority="6" operator="lessThan">
      <formula>0.8</formula>
    </cfRule>
  </conditionalFormatting>
  <conditionalFormatting sqref="AC124">
    <cfRule type="cellIs" dxfId="648" priority="11" operator="lessThan">
      <formula>0.8</formula>
    </cfRule>
  </conditionalFormatting>
  <conditionalFormatting sqref="AC141">
    <cfRule type="cellIs" dxfId="647" priority="10" operator="lessThan">
      <formula>0.8</formula>
    </cfRule>
  </conditionalFormatting>
  <conditionalFormatting sqref="AC158">
    <cfRule type="cellIs" dxfId="646" priority="9" operator="lessThan">
      <formula>0.8</formula>
    </cfRule>
  </conditionalFormatting>
  <conditionalFormatting sqref="AC175:AC180">
    <cfRule type="cellIs" dxfId="645" priority="8" operator="lessThan">
      <formula>0.8</formula>
    </cfRule>
  </conditionalFormatting>
  <dataValidations count="1">
    <dataValidation type="list" allowBlank="1" showInputMessage="1" showErrorMessage="1" sqref="Y5:Z191" xr:uid="{62E66C4C-5FF4-4862-866E-10F2FE6015E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6AC6-DA17-4339-A29B-0121E8E7DC21}">
  <sheetPr>
    <tabColor theme="9" tint="0.59999389629810485"/>
    <pageSetUpPr fitToPage="1"/>
  </sheetPr>
  <dimension ref="A1:AG120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40039</v>
      </c>
      <c r="E1" s="88" t="s">
        <v>3</v>
      </c>
      <c r="F1" s="89">
        <f>SUM(G5:G106)</f>
        <v>2022333.5900000005</v>
      </c>
      <c r="G1" s="90" t="s">
        <v>84</v>
      </c>
      <c r="H1" s="91">
        <f>L21+L38+L55+L72+L89+L106</f>
        <v>112.68333333333334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46080</v>
      </c>
      <c r="B2" s="332"/>
      <c r="C2" s="92" t="s">
        <v>40</v>
      </c>
      <c r="D2" s="93">
        <f>AVERAGE(N21,N38,N55,N72,N89,N106)</f>
        <v>150.40541123433795</v>
      </c>
      <c r="E2" s="93" t="s">
        <v>91</v>
      </c>
      <c r="F2" s="94">
        <f>F1/D1</f>
        <v>50.509093383950663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0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94" t="s">
        <v>189</v>
      </c>
      <c r="B5" s="146" t="s">
        <v>185</v>
      </c>
      <c r="C5" s="287" t="s">
        <v>194</v>
      </c>
      <c r="D5" s="288"/>
      <c r="E5" s="147">
        <v>47.37</v>
      </c>
      <c r="F5" s="159">
        <v>1470</v>
      </c>
      <c r="G5" s="148">
        <f t="shared" ref="G5:G9" si="0">E5*F5</f>
        <v>69633.899999999994</v>
      </c>
      <c r="H5" s="149"/>
      <c r="I5" s="153">
        <v>21</v>
      </c>
      <c r="J5" s="151">
        <v>2000</v>
      </c>
      <c r="K5" s="152">
        <f>J5/I5</f>
        <v>95.238095238095241</v>
      </c>
      <c r="L5" s="153">
        <v>21</v>
      </c>
      <c r="M5" s="151">
        <f>F5/V5*60</f>
        <v>1782.4183226675634</v>
      </c>
      <c r="N5" s="152">
        <f>M5/L5</f>
        <v>84.877062984169683</v>
      </c>
      <c r="O5" s="154">
        <f>L5-I5</f>
        <v>0</v>
      </c>
      <c r="P5" s="155">
        <f>N5-K5</f>
        <v>-10.361032253925558</v>
      </c>
      <c r="Q5" s="156">
        <f>N5/K5</f>
        <v>0.8912091613337817</v>
      </c>
      <c r="R5" s="289">
        <f>Q21</f>
        <v>0.89611881315785691</v>
      </c>
      <c r="S5" s="157">
        <v>0.25</v>
      </c>
      <c r="T5" s="158">
        <v>0.28436342592592595</v>
      </c>
      <c r="U5" s="159"/>
      <c r="V5" s="160">
        <v>49.48333333333337</v>
      </c>
      <c r="W5" s="97"/>
      <c r="X5" s="98"/>
      <c r="Y5" s="12"/>
      <c r="Z5" s="198"/>
      <c r="AA5" s="292"/>
      <c r="AB5" s="293"/>
      <c r="AC5" s="12"/>
      <c r="AD5" s="198"/>
      <c r="AE5" s="115">
        <f>M5-J5</f>
        <v>-217.58167733243658</v>
      </c>
      <c r="AF5" s="156">
        <f>M5/J5</f>
        <v>0.8912091613337817</v>
      </c>
      <c r="AG5" s="358">
        <f>AF21</f>
        <v>0.90449375533690246</v>
      </c>
    </row>
    <row r="6" spans="1:33" ht="15.75" customHeight="1">
      <c r="A6" s="295"/>
      <c r="B6" s="163" t="s">
        <v>185</v>
      </c>
      <c r="C6" s="274" t="s">
        <v>197</v>
      </c>
      <c r="D6" s="275"/>
      <c r="E6" s="101">
        <v>71.55</v>
      </c>
      <c r="F6" s="111">
        <v>1731</v>
      </c>
      <c r="G6" s="103">
        <f t="shared" si="0"/>
        <v>123853.04999999999</v>
      </c>
      <c r="H6" s="26"/>
      <c r="I6" s="107">
        <v>22</v>
      </c>
      <c r="J6" s="105">
        <v>2000</v>
      </c>
      <c r="K6" s="106">
        <f t="shared" ref="K6:K27" si="1">J6/I6</f>
        <v>90.909090909090907</v>
      </c>
      <c r="L6" s="107">
        <v>22</v>
      </c>
      <c r="M6" s="105">
        <f>F6/V6*60</f>
        <v>1784.0251932436295</v>
      </c>
      <c r="N6" s="106">
        <f>M6/L6</f>
        <v>81.09205423834679</v>
      </c>
      <c r="O6" s="108">
        <f>L6-I6</f>
        <v>0</v>
      </c>
      <c r="P6" s="109">
        <f>N6-K6</f>
        <v>-9.8170366707441161</v>
      </c>
      <c r="Q6" s="110">
        <f>N6/K6</f>
        <v>0.89201259662181476</v>
      </c>
      <c r="R6" s="290"/>
      <c r="S6" s="47">
        <v>0.28749999999999998</v>
      </c>
      <c r="T6" s="48">
        <v>0.32792824074074073</v>
      </c>
      <c r="U6" s="111">
        <v>4.5166666666666</v>
      </c>
      <c r="V6" s="112">
        <v>58.216666666666683</v>
      </c>
      <c r="W6" s="113"/>
      <c r="X6" s="116"/>
      <c r="Y6" s="12"/>
      <c r="Z6" s="198"/>
      <c r="AA6" s="276"/>
      <c r="AB6" s="277"/>
      <c r="AC6" s="12"/>
      <c r="AD6" s="198"/>
      <c r="AE6" s="117">
        <f>M6-J6</f>
        <v>-215.97480675637053</v>
      </c>
      <c r="AF6" s="110">
        <f>M6/J6</f>
        <v>0.89201259662181476</v>
      </c>
      <c r="AG6" s="359"/>
    </row>
    <row r="7" spans="1:33" ht="15.75" customHeight="1">
      <c r="A7" s="295"/>
      <c r="B7" s="163" t="s">
        <v>185</v>
      </c>
      <c r="C7" s="274" t="s">
        <v>195</v>
      </c>
      <c r="D7" s="275"/>
      <c r="E7" s="101">
        <v>59.54</v>
      </c>
      <c r="F7" s="111">
        <v>2117</v>
      </c>
      <c r="G7" s="103">
        <f t="shared" si="0"/>
        <v>126046.18</v>
      </c>
      <c r="H7" s="26"/>
      <c r="I7" s="107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1782.3199251637029</v>
      </c>
      <c r="N7" s="106">
        <f>M7/L7</f>
        <v>77.492170659291432</v>
      </c>
      <c r="O7" s="108">
        <f>L7-I7</f>
        <v>0</v>
      </c>
      <c r="P7" s="109">
        <f>N7-K7</f>
        <v>-9.4643510798390054</v>
      </c>
      <c r="Q7" s="110">
        <f>N7/K7</f>
        <v>0.89115996258185148</v>
      </c>
      <c r="R7" s="290"/>
      <c r="S7" s="47">
        <v>0.33194444444444443</v>
      </c>
      <c r="T7" s="48">
        <v>0.38143518518518521</v>
      </c>
      <c r="U7" s="111">
        <v>5.7833333333333314</v>
      </c>
      <c r="V7" s="112">
        <v>71.266666666666723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-217.68007483629708</v>
      </c>
      <c r="AF7" s="110">
        <f>M7/J7</f>
        <v>0.89115996258185148</v>
      </c>
      <c r="AG7" s="359"/>
    </row>
    <row r="8" spans="1:33" ht="15.75" customHeight="1">
      <c r="A8" s="295"/>
      <c r="B8" s="163" t="s">
        <v>185</v>
      </c>
      <c r="C8" s="274" t="s">
        <v>196</v>
      </c>
      <c r="D8" s="275"/>
      <c r="E8" s="101">
        <v>53.76</v>
      </c>
      <c r="F8" s="111">
        <v>2215</v>
      </c>
      <c r="G8" s="103">
        <f t="shared" si="0"/>
        <v>119078.39999999999</v>
      </c>
      <c r="H8" s="26"/>
      <c r="I8" s="107">
        <v>20</v>
      </c>
      <c r="J8" s="105">
        <v>2000</v>
      </c>
      <c r="K8" s="106">
        <f t="shared" si="1"/>
        <v>100</v>
      </c>
      <c r="L8" s="107">
        <v>20</v>
      </c>
      <c r="M8" s="105">
        <f>F8/V8*60</f>
        <v>1784.2917878720084</v>
      </c>
      <c r="N8" s="106">
        <f>M8/L8</f>
        <v>89.21458939360042</v>
      </c>
      <c r="O8" s="108">
        <f>L8-I8</f>
        <v>0</v>
      </c>
      <c r="P8" s="109">
        <f>N8-K8</f>
        <v>-10.78541060639958</v>
      </c>
      <c r="Q8" s="110">
        <f>N8/K8</f>
        <v>0.89214589393600419</v>
      </c>
      <c r="R8" s="290"/>
      <c r="S8" s="47">
        <v>0.38472222222222224</v>
      </c>
      <c r="T8" s="48">
        <v>0.43644675925925924</v>
      </c>
      <c r="U8" s="111">
        <v>4.7333333333333272</v>
      </c>
      <c r="V8" s="112">
        <v>74.483333333333277</v>
      </c>
      <c r="W8" s="113">
        <v>0.43644675925925924</v>
      </c>
      <c r="X8" s="116">
        <v>0.47525462962962961</v>
      </c>
      <c r="Y8" s="12"/>
      <c r="Z8" s="198"/>
      <c r="AA8" s="276"/>
      <c r="AB8" s="277"/>
      <c r="AC8" s="12"/>
      <c r="AD8" s="198"/>
      <c r="AE8" s="117">
        <f>M8-J8</f>
        <v>-215.7082121279916</v>
      </c>
      <c r="AF8" s="110">
        <f>M8/J8</f>
        <v>0.89214589393600419</v>
      </c>
      <c r="AG8" s="359"/>
    </row>
    <row r="9" spans="1:33" ht="15.75" customHeight="1">
      <c r="A9" s="296"/>
      <c r="B9" s="163" t="s">
        <v>179</v>
      </c>
      <c r="C9" s="274" t="s">
        <v>181</v>
      </c>
      <c r="D9" s="275"/>
      <c r="E9" s="101">
        <v>29.97</v>
      </c>
      <c r="F9" s="111">
        <v>1910</v>
      </c>
      <c r="G9" s="103">
        <f t="shared" si="0"/>
        <v>57242.7</v>
      </c>
      <c r="H9" s="13"/>
      <c r="I9" s="118">
        <v>21</v>
      </c>
      <c r="J9" s="105">
        <v>2790</v>
      </c>
      <c r="K9" s="106">
        <f t="shared" si="1"/>
        <v>132.85714285714286</v>
      </c>
      <c r="L9" s="107">
        <v>22</v>
      </c>
      <c r="M9" s="105">
        <f>F9/V9*60</f>
        <v>2626.4323911382735</v>
      </c>
      <c r="N9" s="106">
        <f>M9/L9</f>
        <v>119.38329050628516</v>
      </c>
      <c r="O9" s="108">
        <f>L9-I9</f>
        <v>1</v>
      </c>
      <c r="P9" s="109">
        <f>N9-K9</f>
        <v>-13.473852350857698</v>
      </c>
      <c r="Q9" s="110">
        <f>N9/K9</f>
        <v>0.898583907036555</v>
      </c>
      <c r="R9" s="290"/>
      <c r="S9" s="47">
        <v>0.47525462962962961</v>
      </c>
      <c r="T9" s="48">
        <v>0.50555555555555554</v>
      </c>
      <c r="U9" s="111">
        <v>55.883333333333326</v>
      </c>
      <c r="V9" s="112">
        <v>43.633333333333333</v>
      </c>
      <c r="W9" s="113"/>
      <c r="X9" s="116"/>
      <c r="Y9" s="12"/>
      <c r="Z9" s="198"/>
      <c r="AA9" s="276"/>
      <c r="AB9" s="277"/>
      <c r="AC9" s="12"/>
      <c r="AD9" s="198"/>
      <c r="AE9" s="117">
        <f>M9-J9</f>
        <v>-163.56760886172651</v>
      </c>
      <c r="AF9" s="110">
        <f>M9/J9</f>
        <v>0.94137361689543853</v>
      </c>
      <c r="AG9" s="359"/>
    </row>
    <row r="10" spans="1:33" ht="15.75" customHeight="1">
      <c r="A10" s="296"/>
      <c r="B10" s="163"/>
      <c r="C10" s="274"/>
      <c r="D10" s="275"/>
      <c r="E10" s="101"/>
      <c r="F10" s="111"/>
      <c r="G10" s="121"/>
      <c r="H10" s="122"/>
      <c r="I10" s="107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96"/>
      <c r="B11" s="163"/>
      <c r="C11" s="274"/>
      <c r="D11" s="275"/>
      <c r="E11" s="101"/>
      <c r="F11" s="111"/>
      <c r="G11" s="121"/>
      <c r="H11" s="62"/>
      <c r="I11" s="118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96"/>
      <c r="B12" s="163"/>
      <c r="C12" s="274"/>
      <c r="D12" s="275"/>
      <c r="E12" s="101"/>
      <c r="F12" s="111"/>
      <c r="G12" s="121"/>
      <c r="H12" s="62"/>
      <c r="I12" s="118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96"/>
      <c r="B13" s="163"/>
      <c r="C13" s="274"/>
      <c r="D13" s="275"/>
      <c r="E13" s="101"/>
      <c r="F13" s="111"/>
      <c r="G13" s="121"/>
      <c r="H13" s="62"/>
      <c r="I13" s="118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96"/>
      <c r="B14" s="163"/>
      <c r="C14" s="274"/>
      <c r="D14" s="275"/>
      <c r="E14" s="101"/>
      <c r="F14" s="111"/>
      <c r="G14" s="121"/>
      <c r="H14" s="62"/>
      <c r="I14" s="118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96"/>
      <c r="B15" s="163"/>
      <c r="C15" s="274"/>
      <c r="D15" s="275"/>
      <c r="E15" s="101"/>
      <c r="F15" s="111"/>
      <c r="G15" s="121"/>
      <c r="H15" s="62"/>
      <c r="I15" s="118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96"/>
      <c r="B16" s="163"/>
      <c r="C16" s="274"/>
      <c r="D16" s="275"/>
      <c r="E16" s="101"/>
      <c r="F16" s="111"/>
      <c r="G16" s="121"/>
      <c r="H16" s="62"/>
      <c r="I16" s="118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96"/>
      <c r="B17" s="163"/>
      <c r="C17" s="274"/>
      <c r="D17" s="275"/>
      <c r="E17" s="101"/>
      <c r="F17" s="111"/>
      <c r="G17" s="121"/>
      <c r="H17" s="62"/>
      <c r="I17" s="118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96"/>
      <c r="B18" s="163"/>
      <c r="C18" s="274"/>
      <c r="D18" s="275"/>
      <c r="E18" s="101"/>
      <c r="F18" s="111"/>
      <c r="G18" s="121"/>
      <c r="H18" s="62"/>
      <c r="I18" s="118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83"/>
      <c r="X18" s="184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96"/>
      <c r="B19" s="163"/>
      <c r="C19" s="274"/>
      <c r="D19" s="275"/>
      <c r="E19" s="101"/>
      <c r="F19" s="111"/>
      <c r="G19" s="121"/>
      <c r="H19" s="62"/>
      <c r="I19" s="118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85"/>
      <c r="X19" s="18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96"/>
      <c r="B20" s="100"/>
      <c r="C20" s="274"/>
      <c r="D20" s="275"/>
      <c r="E20" s="170"/>
      <c r="F20" s="102"/>
      <c r="G20" s="129"/>
      <c r="H20" s="62"/>
      <c r="I20" s="118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85"/>
      <c r="X20" s="18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21.4</v>
      </c>
      <c r="J21" s="137">
        <f t="shared" si="2"/>
        <v>2158</v>
      </c>
      <c r="K21" s="138">
        <f t="shared" ref="K21" si="3">J21/I21</f>
        <v>100.84112149532712</v>
      </c>
      <c r="L21" s="136">
        <f t="shared" ref="L21:M21" si="4">AVERAGE(L5:L20)</f>
        <v>21.6</v>
      </c>
      <c r="M21" s="137">
        <f t="shared" si="4"/>
        <v>1951.8975240170355</v>
      </c>
      <c r="N21" s="138">
        <f t="shared" ref="N21:N27" si="5">M21/L21</f>
        <v>90.365626111899786</v>
      </c>
      <c r="O21" s="139">
        <f t="shared" ref="O21:O27" si="6">L21-I21</f>
        <v>0.20000000000000284</v>
      </c>
      <c r="P21" s="140">
        <f t="shared" ref="P21:P27" si="7">N21-K21</f>
        <v>-10.475495383427329</v>
      </c>
      <c r="Q21" s="141">
        <f t="shared" ref="Q21:Q27" si="8">N21/K21</f>
        <v>0.89611881315785691</v>
      </c>
      <c r="R21" s="291"/>
      <c r="S21" s="142">
        <f>S5</f>
        <v>0.25</v>
      </c>
      <c r="T21" s="143">
        <f>INDEX(T5:T20,COUNTA(T5:T20))</f>
        <v>0.50555555555555554</v>
      </c>
      <c r="U21" s="144"/>
      <c r="V21" s="166"/>
      <c r="W21" s="187"/>
      <c r="X21" s="18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 t="shared" ref="AE21:AE27" si="9">M21-J21</f>
        <v>-206.10247598296451</v>
      </c>
      <c r="AF21" s="141">
        <f t="shared" ref="AF21:AF27" si="10">M21/J21</f>
        <v>0.90449375533690246</v>
      </c>
      <c r="AG21" s="360"/>
    </row>
    <row r="22" spans="1:33" ht="15.75" customHeight="1">
      <c r="A22" s="284" t="s">
        <v>193</v>
      </c>
      <c r="B22" s="146" t="s">
        <v>183</v>
      </c>
      <c r="C22" s="287" t="s">
        <v>184</v>
      </c>
      <c r="D22" s="288"/>
      <c r="E22" s="147">
        <v>56.77</v>
      </c>
      <c r="F22" s="97">
        <v>3602</v>
      </c>
      <c r="G22" s="148">
        <f t="shared" ref="G22:G27" si="11">E22*F22</f>
        <v>204485.54</v>
      </c>
      <c r="H22" s="149"/>
      <c r="I22" s="150">
        <v>25</v>
      </c>
      <c r="J22" s="151">
        <v>2000</v>
      </c>
      <c r="K22" s="152">
        <f>J22/I22</f>
        <v>80</v>
      </c>
      <c r="L22" s="153">
        <v>25</v>
      </c>
      <c r="M22" s="151">
        <f t="shared" ref="M22:M27" si="12">F22/V22*60</f>
        <v>1782.6780313445149</v>
      </c>
      <c r="N22" s="152">
        <f t="shared" si="5"/>
        <v>71.307121253780593</v>
      </c>
      <c r="O22" s="154">
        <f t="shared" si="6"/>
        <v>0</v>
      </c>
      <c r="P22" s="155">
        <f t="shared" si="7"/>
        <v>-8.6928787462194066</v>
      </c>
      <c r="Q22" s="156">
        <f t="shared" si="8"/>
        <v>0.89133901567225737</v>
      </c>
      <c r="R22" s="289">
        <f>Q38</f>
        <v>0.89180440372609537</v>
      </c>
      <c r="S22" s="157">
        <v>0.25</v>
      </c>
      <c r="T22" s="158">
        <v>0.3341898148148148</v>
      </c>
      <c r="U22" s="159"/>
      <c r="V22" s="160">
        <v>121.23333333333332</v>
      </c>
      <c r="W22" s="158"/>
      <c r="X22" s="169"/>
      <c r="Y22" s="12"/>
      <c r="Z22" s="198"/>
      <c r="AA22" s="292"/>
      <c r="AB22" s="293"/>
      <c r="AC22" s="12"/>
      <c r="AD22" s="198"/>
      <c r="AE22" s="115">
        <f t="shared" si="9"/>
        <v>-217.32196865548508</v>
      </c>
      <c r="AF22" s="156">
        <f t="shared" si="10"/>
        <v>0.89133901567225748</v>
      </c>
      <c r="AG22" s="281">
        <f>AF38</f>
        <v>0.89180440372609526</v>
      </c>
    </row>
    <row r="23" spans="1:33" ht="15.75" customHeight="1">
      <c r="A23" s="285"/>
      <c r="B23" s="163" t="s">
        <v>185</v>
      </c>
      <c r="C23" s="274" t="s">
        <v>186</v>
      </c>
      <c r="D23" s="275"/>
      <c r="E23" s="101">
        <v>77.34</v>
      </c>
      <c r="F23" s="102">
        <v>1434</v>
      </c>
      <c r="G23" s="103">
        <f t="shared" si="11"/>
        <v>110905.56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1784.4452125820956</v>
      </c>
      <c r="N23" s="106">
        <f t="shared" si="5"/>
        <v>74.35188385758731</v>
      </c>
      <c r="O23" s="108">
        <f t="shared" si="6"/>
        <v>0</v>
      </c>
      <c r="P23" s="109">
        <f t="shared" si="7"/>
        <v>-8.9814494757460182</v>
      </c>
      <c r="Q23" s="110">
        <f t="shared" si="8"/>
        <v>0.89222260629104777</v>
      </c>
      <c r="R23" s="290"/>
      <c r="S23" s="47">
        <v>0.33750000000000002</v>
      </c>
      <c r="T23" s="48">
        <v>0.3709837962962963</v>
      </c>
      <c r="U23" s="111">
        <v>4.766666666666719</v>
      </c>
      <c r="V23" s="112">
        <v>48.21666666666664</v>
      </c>
      <c r="W23" s="113"/>
      <c r="X23" s="116"/>
      <c r="Y23" s="12"/>
      <c r="Z23" s="198"/>
      <c r="AA23" s="276"/>
      <c r="AB23" s="277"/>
      <c r="AC23" s="12"/>
      <c r="AD23" s="198"/>
      <c r="AE23" s="117">
        <f t="shared" si="9"/>
        <v>-215.55478741790444</v>
      </c>
      <c r="AF23" s="110">
        <f t="shared" si="10"/>
        <v>0.89222260629104777</v>
      </c>
      <c r="AG23" s="282"/>
    </row>
    <row r="24" spans="1:33" ht="15.75" customHeight="1">
      <c r="A24" s="285"/>
      <c r="B24" s="163" t="s">
        <v>185</v>
      </c>
      <c r="C24" s="274" t="s">
        <v>188</v>
      </c>
      <c r="D24" s="275"/>
      <c r="E24" s="101">
        <v>59.52</v>
      </c>
      <c r="F24" s="102">
        <v>3160</v>
      </c>
      <c r="G24" s="103">
        <f t="shared" si="11"/>
        <v>188083.20000000001</v>
      </c>
      <c r="H24" s="26"/>
      <c r="I24" s="104">
        <v>25</v>
      </c>
      <c r="J24" s="105">
        <v>2000</v>
      </c>
      <c r="K24" s="106">
        <f t="shared" si="1"/>
        <v>80</v>
      </c>
      <c r="L24" s="107">
        <v>25</v>
      </c>
      <c r="M24" s="105">
        <f t="shared" si="12"/>
        <v>1783.3516225113649</v>
      </c>
      <c r="N24" s="106">
        <f t="shared" si="5"/>
        <v>71.334064900454592</v>
      </c>
      <c r="O24" s="108">
        <f t="shared" si="6"/>
        <v>0</v>
      </c>
      <c r="P24" s="109">
        <f t="shared" si="7"/>
        <v>-8.6659350995454076</v>
      </c>
      <c r="Q24" s="110">
        <f t="shared" si="8"/>
        <v>0.8916758112556824</v>
      </c>
      <c r="R24" s="290"/>
      <c r="S24" s="47">
        <v>0.37430555555555556</v>
      </c>
      <c r="T24" s="48">
        <v>0.44813657407407409</v>
      </c>
      <c r="U24" s="111">
        <v>4.783333333333335</v>
      </c>
      <c r="V24" s="112">
        <v>106.31666666666669</v>
      </c>
      <c r="W24" s="113"/>
      <c r="X24" s="116"/>
      <c r="Y24" s="12"/>
      <c r="Z24" s="198"/>
      <c r="AA24" s="276"/>
      <c r="AB24" s="277"/>
      <c r="AC24" s="12"/>
      <c r="AD24" s="198"/>
      <c r="AE24" s="117">
        <f t="shared" si="9"/>
        <v>-216.64837748863511</v>
      </c>
      <c r="AF24" s="110">
        <f t="shared" si="10"/>
        <v>0.8916758112556824</v>
      </c>
      <c r="AG24" s="282"/>
    </row>
    <row r="25" spans="1:33" ht="15.75" customHeight="1">
      <c r="A25" s="285"/>
      <c r="B25" s="163" t="s">
        <v>185</v>
      </c>
      <c r="C25" s="274" t="s">
        <v>225</v>
      </c>
      <c r="D25" s="275"/>
      <c r="E25" s="101">
        <v>65.400000000000006</v>
      </c>
      <c r="F25" s="102">
        <v>170</v>
      </c>
      <c r="G25" s="103">
        <f t="shared" si="11"/>
        <v>11118.000000000002</v>
      </c>
      <c r="H25" s="26"/>
      <c r="I25" s="104">
        <v>24</v>
      </c>
      <c r="J25" s="105">
        <v>2000</v>
      </c>
      <c r="K25" s="106">
        <f t="shared" si="1"/>
        <v>83.333333333333329</v>
      </c>
      <c r="L25" s="107">
        <v>24</v>
      </c>
      <c r="M25" s="105">
        <f t="shared" si="12"/>
        <v>1784.256559766776</v>
      </c>
      <c r="N25" s="106">
        <f t="shared" si="5"/>
        <v>74.344023323615673</v>
      </c>
      <c r="O25" s="108">
        <f t="shared" si="6"/>
        <v>0</v>
      </c>
      <c r="P25" s="109">
        <f t="shared" si="7"/>
        <v>-8.9893100097176557</v>
      </c>
      <c r="Q25" s="110">
        <f t="shared" si="8"/>
        <v>0.89212827988338816</v>
      </c>
      <c r="R25" s="290"/>
      <c r="S25" s="47">
        <v>0.45158564814814817</v>
      </c>
      <c r="T25" s="48">
        <v>0.45555555555555555</v>
      </c>
      <c r="U25" s="111">
        <v>4.9666666666666703</v>
      </c>
      <c r="V25" s="112">
        <v>5.7166666666666277</v>
      </c>
      <c r="W25" s="113">
        <v>0.45555555555555555</v>
      </c>
      <c r="X25" s="116">
        <v>0.49375000000000002</v>
      </c>
      <c r="Y25" s="12"/>
      <c r="Z25" s="198"/>
      <c r="AA25" s="276"/>
      <c r="AB25" s="277"/>
      <c r="AC25" s="12"/>
      <c r="AD25" s="198"/>
      <c r="AE25" s="117">
        <f t="shared" si="9"/>
        <v>-215.74344023322396</v>
      </c>
      <c r="AF25" s="110">
        <f t="shared" si="10"/>
        <v>0.89212827988338805</v>
      </c>
      <c r="AG25" s="282"/>
    </row>
    <row r="26" spans="1:33" ht="15.75" customHeight="1">
      <c r="A26" s="285"/>
      <c r="B26" s="163" t="s">
        <v>185</v>
      </c>
      <c r="C26" s="274" t="s">
        <v>192</v>
      </c>
      <c r="D26" s="275"/>
      <c r="E26" s="101">
        <v>59.34</v>
      </c>
      <c r="F26" s="102">
        <v>961</v>
      </c>
      <c r="G26" s="103">
        <f t="shared" si="11"/>
        <v>57025.740000000005</v>
      </c>
      <c r="H26" s="13"/>
      <c r="I26" s="104">
        <v>24</v>
      </c>
      <c r="J26" s="105">
        <v>2000</v>
      </c>
      <c r="K26" s="106">
        <f t="shared" si="1"/>
        <v>83.333333333333329</v>
      </c>
      <c r="L26" s="107">
        <v>24</v>
      </c>
      <c r="M26" s="105">
        <f t="shared" si="12"/>
        <v>1785.1393188854527</v>
      </c>
      <c r="N26" s="106">
        <f t="shared" si="5"/>
        <v>74.380804953560528</v>
      </c>
      <c r="O26" s="108">
        <f t="shared" si="6"/>
        <v>0</v>
      </c>
      <c r="P26" s="109">
        <f t="shared" si="7"/>
        <v>-8.9525283797728008</v>
      </c>
      <c r="Q26" s="110">
        <f t="shared" si="8"/>
        <v>0.89256965944272637</v>
      </c>
      <c r="R26" s="290"/>
      <c r="S26" s="47">
        <v>0.49375000000000002</v>
      </c>
      <c r="T26" s="48">
        <v>0.51618055555555553</v>
      </c>
      <c r="U26" s="111">
        <v>55.000000000000043</v>
      </c>
      <c r="V26" s="112">
        <v>32.299999999999933</v>
      </c>
      <c r="W26" s="113"/>
      <c r="X26" s="116"/>
      <c r="Y26" s="12"/>
      <c r="Z26" s="198"/>
      <c r="AA26" s="276"/>
      <c r="AB26" s="277"/>
      <c r="AC26" s="12"/>
      <c r="AD26" s="198"/>
      <c r="AE26" s="117">
        <f t="shared" si="9"/>
        <v>-214.86068111454733</v>
      </c>
      <c r="AF26" s="110">
        <f t="shared" si="10"/>
        <v>0.89256965944272637</v>
      </c>
      <c r="AG26" s="282"/>
    </row>
    <row r="27" spans="1:33" ht="15.75" customHeight="1">
      <c r="A27" s="285"/>
      <c r="B27" s="163" t="s">
        <v>185</v>
      </c>
      <c r="C27" s="274" t="s">
        <v>187</v>
      </c>
      <c r="D27" s="275"/>
      <c r="E27" s="101">
        <v>58.67</v>
      </c>
      <c r="F27" s="102">
        <v>2494</v>
      </c>
      <c r="G27" s="121">
        <f t="shared" si="11"/>
        <v>146322.98000000001</v>
      </c>
      <c r="H27" s="122"/>
      <c r="I27" s="104">
        <v>23</v>
      </c>
      <c r="J27" s="105">
        <v>2000</v>
      </c>
      <c r="K27" s="106">
        <f t="shared" si="1"/>
        <v>86.956521739130437</v>
      </c>
      <c r="L27" s="107">
        <v>23</v>
      </c>
      <c r="M27" s="105">
        <f t="shared" si="12"/>
        <v>1781.7820996229395</v>
      </c>
      <c r="N27" s="106">
        <f t="shared" si="5"/>
        <v>77.468786940127799</v>
      </c>
      <c r="O27" s="108">
        <f t="shared" si="6"/>
        <v>0</v>
      </c>
      <c r="P27" s="109">
        <f t="shared" si="7"/>
        <v>-9.4877347990026379</v>
      </c>
      <c r="Q27" s="110">
        <f t="shared" si="8"/>
        <v>0.89089104981146972</v>
      </c>
      <c r="R27" s="290"/>
      <c r="S27" s="47">
        <v>0.52015046296296297</v>
      </c>
      <c r="T27" s="48">
        <v>0.57847222222222228</v>
      </c>
      <c r="U27" s="111">
        <v>5.7166666666667076</v>
      </c>
      <c r="V27" s="112">
        <v>83.983333333333405</v>
      </c>
      <c r="W27" s="113"/>
      <c r="X27" s="116"/>
      <c r="Y27" s="12"/>
      <c r="Z27" s="198"/>
      <c r="AA27" s="276"/>
      <c r="AB27" s="277"/>
      <c r="AC27" s="12"/>
      <c r="AD27" s="198"/>
      <c r="AE27" s="117">
        <f t="shared" si="9"/>
        <v>-218.21790037706046</v>
      </c>
      <c r="AF27" s="110">
        <f t="shared" si="10"/>
        <v>0.89089104981146972</v>
      </c>
      <c r="AG27" s="282"/>
    </row>
    <row r="28" spans="1:33" ht="15.75" customHeight="1">
      <c r="A28" s="285"/>
      <c r="B28" s="163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119"/>
      <c r="T28" s="120"/>
      <c r="U28" s="111"/>
      <c r="V28" s="112"/>
      <c r="W28" s="120"/>
      <c r="X28" s="189"/>
      <c r="Y28" s="12"/>
      <c r="Z28" s="198"/>
      <c r="AA28" s="276"/>
      <c r="AB28" s="277"/>
      <c r="AC28" s="12"/>
      <c r="AD28" s="198"/>
      <c r="AE28" s="117"/>
      <c r="AF28" s="110"/>
      <c r="AG28" s="282"/>
    </row>
    <row r="29" spans="1:33" ht="15.75" customHeight="1">
      <c r="A29" s="285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85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85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85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85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85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85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85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85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24.166666666666668</v>
      </c>
      <c r="J38" s="137">
        <f t="shared" si="13"/>
        <v>2000</v>
      </c>
      <c r="K38" s="138">
        <f t="shared" ref="K38" si="14">J38/I38</f>
        <v>82.758620689655174</v>
      </c>
      <c r="L38" s="136">
        <f t="shared" ref="L38:M38" si="15">AVERAGE(L22:L37)</f>
        <v>24.166666666666668</v>
      </c>
      <c r="M38" s="137">
        <f t="shared" si="15"/>
        <v>1783.6088074521906</v>
      </c>
      <c r="N38" s="138">
        <f>M38/L38</f>
        <v>73.804502377332028</v>
      </c>
      <c r="O38" s="139">
        <f>L38-I38</f>
        <v>0</v>
      </c>
      <c r="P38" s="140">
        <f>N38-K38</f>
        <v>-8.9541183123231463</v>
      </c>
      <c r="Q38" s="141">
        <f>N38/K38</f>
        <v>0.89180440372609537</v>
      </c>
      <c r="R38" s="291"/>
      <c r="S38" s="142">
        <f>S22</f>
        <v>0.25</v>
      </c>
      <c r="T38" s="143">
        <f>INDEX(T22:T37,COUNTA(T22:T37))</f>
        <v>0.57847222222222228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91">
        <f>SUM(AD22:AD37)</f>
        <v>0</v>
      </c>
      <c r="AE38" s="168">
        <f>M38-J38</f>
        <v>-216.3911925478094</v>
      </c>
      <c r="AF38" s="141">
        <f>M38/J38</f>
        <v>0.89180440372609526</v>
      </c>
      <c r="AG38" s="283"/>
    </row>
    <row r="39" spans="1:33" ht="15.75" customHeight="1">
      <c r="A39" s="29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3165</v>
      </c>
      <c r="G39" s="148">
        <f t="shared" ref="G39:G42" si="16">E39*F39</f>
        <v>62350.5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1079.5906765207505</v>
      </c>
      <c r="N39" s="152">
        <f>M39/L39</f>
        <v>83.045436655442344</v>
      </c>
      <c r="O39" s="154">
        <f>L39-I39</f>
        <v>0</v>
      </c>
      <c r="P39" s="155">
        <f>N39-K39</f>
        <v>-9.2622556522499622</v>
      </c>
      <c r="Q39" s="156">
        <f>N39/K39</f>
        <v>0.89965889710062541</v>
      </c>
      <c r="R39" s="289">
        <f>Q55</f>
        <v>0.89405911431665663</v>
      </c>
      <c r="S39" s="157">
        <v>0.25006944444444446</v>
      </c>
      <c r="T39" s="158">
        <v>0.37222222222222223</v>
      </c>
      <c r="U39" s="159"/>
      <c r="V39" s="160">
        <v>175.9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-120.40932347924945</v>
      </c>
      <c r="AF39" s="156">
        <f>M39/J39</f>
        <v>0.89965889710062541</v>
      </c>
      <c r="AG39" s="281">
        <f>AF55</f>
        <v>0.89405911431665663</v>
      </c>
    </row>
    <row r="40" spans="1:33" ht="15.75" customHeight="1">
      <c r="A40" s="295"/>
      <c r="B40" s="100" t="s">
        <v>198</v>
      </c>
      <c r="C40" s="361" t="s">
        <v>202</v>
      </c>
      <c r="D40" s="361"/>
      <c r="E40" s="101">
        <v>71.84</v>
      </c>
      <c r="F40" s="102">
        <v>826</v>
      </c>
      <c r="G40" s="103">
        <f t="shared" si="16"/>
        <v>59339.840000000004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1607.3513513513517</v>
      </c>
      <c r="N40" s="106">
        <f>M40/L40</f>
        <v>84.597439544807983</v>
      </c>
      <c r="O40" s="108">
        <f>L40-I40</f>
        <v>0</v>
      </c>
      <c r="P40" s="109">
        <f>N40-K40</f>
        <v>-10.139402560455181</v>
      </c>
      <c r="Q40" s="110">
        <f>N40/K40</f>
        <v>0.89297297297297307</v>
      </c>
      <c r="R40" s="290"/>
      <c r="S40" s="47">
        <v>0.37581018518518516</v>
      </c>
      <c r="T40" s="48">
        <v>0.3972222222222222</v>
      </c>
      <c r="U40" s="111">
        <v>5.1666666666666217</v>
      </c>
      <c r="V40" s="112">
        <v>30.833333333333329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-192.6486486486483</v>
      </c>
      <c r="AF40" s="110">
        <f>M40/J40</f>
        <v>0.89297297297297318</v>
      </c>
      <c r="AG40" s="282"/>
    </row>
    <row r="41" spans="1:33" ht="15.75" customHeight="1">
      <c r="A41" s="295"/>
      <c r="B41" s="100" t="s">
        <v>198</v>
      </c>
      <c r="C41" s="361" t="s">
        <v>226</v>
      </c>
      <c r="D41" s="361"/>
      <c r="E41" s="101">
        <v>56.43</v>
      </c>
      <c r="F41" s="102">
        <v>1052</v>
      </c>
      <c r="G41" s="103">
        <f t="shared" si="16"/>
        <v>59364.36</v>
      </c>
      <c r="H41" s="26"/>
      <c r="I41" s="104">
        <v>19</v>
      </c>
      <c r="J41" s="105">
        <v>1800</v>
      </c>
      <c r="K41" s="106">
        <f t="shared" si="17"/>
        <v>94.736842105263165</v>
      </c>
      <c r="L41" s="107">
        <v>19</v>
      </c>
      <c r="M41" s="105">
        <f>F41/V41*60</f>
        <v>1606.7882901994078</v>
      </c>
      <c r="N41" s="106">
        <f>M41/L41</f>
        <v>84.567804747337249</v>
      </c>
      <c r="O41" s="108">
        <f>L41-I41</f>
        <v>0</v>
      </c>
      <c r="P41" s="109">
        <f>N41-K41</f>
        <v>-10.169037357925916</v>
      </c>
      <c r="Q41" s="110">
        <f>N41/K41</f>
        <v>0.89266016122189307</v>
      </c>
      <c r="R41" s="290"/>
      <c r="S41" s="47">
        <v>0.40138888888888891</v>
      </c>
      <c r="T41" s="48">
        <v>0.42866898148148147</v>
      </c>
      <c r="U41" s="111">
        <v>6.0000000000000586</v>
      </c>
      <c r="V41" s="112">
        <v>39.283333333333289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-193.21170980059219</v>
      </c>
      <c r="AF41" s="110">
        <f>M41/J41</f>
        <v>0.89266016122189318</v>
      </c>
      <c r="AG41" s="282"/>
    </row>
    <row r="42" spans="1:33" ht="15.75" customHeight="1">
      <c r="A42" s="295"/>
      <c r="B42" s="100" t="s">
        <v>177</v>
      </c>
      <c r="C42" s="361" t="s">
        <v>200</v>
      </c>
      <c r="D42" s="361"/>
      <c r="E42" s="101">
        <v>57.73</v>
      </c>
      <c r="F42" s="102">
        <v>1037</v>
      </c>
      <c r="G42" s="103">
        <f t="shared" si="16"/>
        <v>59866.009999999995</v>
      </c>
      <c r="H42" s="26"/>
      <c r="I42" s="104">
        <v>22</v>
      </c>
      <c r="J42" s="105">
        <v>1800</v>
      </c>
      <c r="K42" s="106">
        <f t="shared" si="17"/>
        <v>81.818181818181813</v>
      </c>
      <c r="L42" s="107">
        <v>22</v>
      </c>
      <c r="M42" s="105">
        <f>F42/V42*60</f>
        <v>1607.0598364184243</v>
      </c>
      <c r="N42" s="106">
        <f>M42/L42</f>
        <v>73.048174382655645</v>
      </c>
      <c r="O42" s="108">
        <f>L42-I42</f>
        <v>0</v>
      </c>
      <c r="P42" s="109">
        <f>N42-K42</f>
        <v>-8.7700074355261677</v>
      </c>
      <c r="Q42" s="110">
        <f>N42/K42</f>
        <v>0.89281102023245795</v>
      </c>
      <c r="R42" s="290"/>
      <c r="S42" s="47">
        <v>0.43214120370370368</v>
      </c>
      <c r="T42" s="48">
        <v>0.45902777777777776</v>
      </c>
      <c r="U42" s="111">
        <v>4.9999999999999822</v>
      </c>
      <c r="V42" s="112">
        <v>38.716666666666669</v>
      </c>
      <c r="W42" s="113"/>
      <c r="X42" s="116"/>
      <c r="Y42" s="12"/>
      <c r="Z42" s="198"/>
      <c r="AA42" s="276"/>
      <c r="AB42" s="277"/>
      <c r="AC42" s="12"/>
      <c r="AD42" s="198"/>
      <c r="AE42" s="199">
        <f>M42-J42</f>
        <v>-192.94016358157569</v>
      </c>
      <c r="AF42" s="200">
        <f>M42/J42</f>
        <v>0.89281102023245795</v>
      </c>
      <c r="AG42" s="282"/>
    </row>
    <row r="43" spans="1:33" ht="15.75" customHeight="1">
      <c r="A43" s="296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96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96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96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96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96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96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96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96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96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96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96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8" si="19">J55/I55</f>
        <v>90.410958904109592</v>
      </c>
      <c r="L55" s="136">
        <f t="shared" ref="L55:M55" si="20">AVERAGE(L39:L54)</f>
        <v>18.25</v>
      </c>
      <c r="M55" s="137">
        <f t="shared" si="20"/>
        <v>1475.1975386224835</v>
      </c>
      <c r="N55" s="138">
        <f>M55/L55</f>
        <v>80.832741842327863</v>
      </c>
      <c r="O55" s="139">
        <f>L55-I55</f>
        <v>0</v>
      </c>
      <c r="P55" s="140">
        <f>N55-K55</f>
        <v>-9.5782170617817286</v>
      </c>
      <c r="Q55" s="141">
        <f>N55/K55</f>
        <v>0.89405911431665663</v>
      </c>
      <c r="R55" s="291"/>
      <c r="S55" s="142">
        <f>S39</f>
        <v>0.25006944444444446</v>
      </c>
      <c r="T55" s="143">
        <f>INDEX(T39:T54,COUNTA(T39:T54))</f>
        <v>0.45902777777777776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>M55-J55</f>
        <v>-174.80246137751647</v>
      </c>
      <c r="AF55" s="141">
        <f>M55/J55</f>
        <v>0.89405911431665663</v>
      </c>
      <c r="AG55" s="283"/>
    </row>
    <row r="56" spans="1:33" ht="15.75" customHeight="1">
      <c r="A56" s="284" t="s">
        <v>118</v>
      </c>
      <c r="B56" s="100" t="s">
        <v>221</v>
      </c>
      <c r="C56" s="274" t="s">
        <v>252</v>
      </c>
      <c r="D56" s="275"/>
      <c r="E56" s="101">
        <v>26.21</v>
      </c>
      <c r="F56" s="102">
        <v>1622</v>
      </c>
      <c r="G56" s="103">
        <f t="shared" ref="G56:G58" si="21">E56*F56</f>
        <v>42512.62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2807.3076923076915</v>
      </c>
      <c r="N56" s="106">
        <f>M56/L56</f>
        <v>467.88461538461524</v>
      </c>
      <c r="O56" s="108">
        <f>L56-I56</f>
        <v>0</v>
      </c>
      <c r="P56" s="109">
        <f>N56-K56</f>
        <v>-77.615384615384755</v>
      </c>
      <c r="Q56" s="110">
        <f>N56/K56</f>
        <v>0.8577169851230344</v>
      </c>
      <c r="R56" s="289">
        <f>Q72</f>
        <v>0.87331671923164689</v>
      </c>
      <c r="S56" s="47">
        <v>0.40925925925925927</v>
      </c>
      <c r="T56" s="48">
        <v>0.43333333333333335</v>
      </c>
      <c r="U56" s="111">
        <v>5.333333333333341</v>
      </c>
      <c r="V56" s="112">
        <v>34.666666666666679</v>
      </c>
      <c r="W56" s="161"/>
      <c r="X56" s="162"/>
      <c r="Y56" s="12"/>
      <c r="Z56" s="198"/>
      <c r="AA56" s="292"/>
      <c r="AB56" s="293"/>
      <c r="AC56" s="12"/>
      <c r="AD56" s="198"/>
      <c r="AE56" s="115">
        <f>M56-J56</f>
        <v>-465.69230769230853</v>
      </c>
      <c r="AF56" s="156">
        <f>M56/J56</f>
        <v>0.8577169851230344</v>
      </c>
      <c r="AG56" s="281">
        <f>AF72</f>
        <v>0.87331671923164678</v>
      </c>
    </row>
    <row r="57" spans="1:33" ht="15.75" customHeight="1">
      <c r="A57" s="285"/>
      <c r="B57" s="100" t="s">
        <v>179</v>
      </c>
      <c r="C57" s="274" t="s">
        <v>253</v>
      </c>
      <c r="D57" s="275"/>
      <c r="E57" s="101">
        <v>21.92</v>
      </c>
      <c r="F57" s="102">
        <v>2186</v>
      </c>
      <c r="G57" s="121">
        <f t="shared" si="21"/>
        <v>47917.120000000003</v>
      </c>
      <c r="H57" s="122"/>
      <c r="I57" s="104">
        <v>6</v>
      </c>
      <c r="J57" s="105">
        <v>3600</v>
      </c>
      <c r="K57" s="106">
        <f t="shared" si="19"/>
        <v>600</v>
      </c>
      <c r="L57" s="107">
        <v>6</v>
      </c>
      <c r="M57" s="105">
        <f>F57/V57*60</f>
        <v>3092.1807465618845</v>
      </c>
      <c r="N57" s="106">
        <f>M57/L57</f>
        <v>515.36345776031408</v>
      </c>
      <c r="O57" s="108">
        <f>L57-I57</f>
        <v>0</v>
      </c>
      <c r="P57" s="109">
        <f>N57-K57</f>
        <v>-84.636542239685923</v>
      </c>
      <c r="Q57" s="110">
        <f>N57/K57</f>
        <v>0.85893909626719012</v>
      </c>
      <c r="R57" s="290"/>
      <c r="S57" s="47">
        <v>0.43680555555555556</v>
      </c>
      <c r="T57" s="48">
        <v>0.46626157407407409</v>
      </c>
      <c r="U57" s="111">
        <v>4.9999999999999822</v>
      </c>
      <c r="V57" s="112">
        <v>42.416666666666686</v>
      </c>
      <c r="W57" s="113"/>
      <c r="X57" s="116"/>
      <c r="Y57" s="12"/>
      <c r="Z57" s="198"/>
      <c r="AA57" s="276"/>
      <c r="AB57" s="277"/>
      <c r="AC57" s="12"/>
      <c r="AD57" s="198"/>
      <c r="AE57" s="117">
        <f>M57-J57</f>
        <v>-507.81925343811554</v>
      </c>
      <c r="AF57" s="110">
        <f>M57/J57</f>
        <v>0.85893909626719012</v>
      </c>
      <c r="AG57" s="282"/>
    </row>
    <row r="58" spans="1:33" ht="15.75" customHeight="1">
      <c r="A58" s="285"/>
      <c r="B58" s="100" t="s">
        <v>221</v>
      </c>
      <c r="C58" s="274" t="s">
        <v>222</v>
      </c>
      <c r="D58" s="275"/>
      <c r="E58" s="101">
        <v>27.05</v>
      </c>
      <c r="F58" s="102">
        <v>445</v>
      </c>
      <c r="G58" s="121">
        <f t="shared" si="21"/>
        <v>12037.25</v>
      </c>
      <c r="H58" s="62"/>
      <c r="I58" s="104">
        <v>6</v>
      </c>
      <c r="J58" s="105">
        <v>3273</v>
      </c>
      <c r="K58" s="106">
        <f t="shared" si="19"/>
        <v>545.5</v>
      </c>
      <c r="L58" s="118">
        <v>6</v>
      </c>
      <c r="M58" s="105">
        <f>F58/V58*60</f>
        <v>2961.1829944547144</v>
      </c>
      <c r="N58" s="106">
        <f>M58/L58</f>
        <v>493.53049907578571</v>
      </c>
      <c r="O58" s="123">
        <f>L58-I58</f>
        <v>0</v>
      </c>
      <c r="P58" s="124">
        <f>N58-K58</f>
        <v>-51.969500924214287</v>
      </c>
      <c r="Q58" s="125">
        <f>N58/K58</f>
        <v>0.90473052076221028</v>
      </c>
      <c r="R58" s="290"/>
      <c r="S58" s="47">
        <v>0.47013888888888888</v>
      </c>
      <c r="T58" s="48">
        <v>0.47640046296296296</v>
      </c>
      <c r="U58" s="111">
        <v>5.5833333333333002</v>
      </c>
      <c r="V58" s="112">
        <v>9.0166666666666639</v>
      </c>
      <c r="W58" s="113"/>
      <c r="X58" s="116"/>
      <c r="Y58" s="12"/>
      <c r="Z58" s="198"/>
      <c r="AA58" s="276"/>
      <c r="AB58" s="277"/>
      <c r="AC58" s="12"/>
      <c r="AD58" s="198"/>
      <c r="AE58" s="117">
        <f>M58-J58</f>
        <v>-311.81700554528561</v>
      </c>
      <c r="AF58" s="110">
        <f>M58/J58</f>
        <v>0.90473052076221028</v>
      </c>
      <c r="AG58" s="282"/>
    </row>
    <row r="59" spans="1:33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85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86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3382</v>
      </c>
      <c r="K72" s="138">
        <f t="shared" ref="K72" si="23">J72/I72</f>
        <v>563.66666666666663</v>
      </c>
      <c r="L72" s="136">
        <f t="shared" ref="L72:M72" si="24">AVERAGE(L56:L71)</f>
        <v>6</v>
      </c>
      <c r="M72" s="137">
        <f t="shared" si="24"/>
        <v>2953.5571444414295</v>
      </c>
      <c r="N72" s="138">
        <f>M72/L72</f>
        <v>492.25952407357158</v>
      </c>
      <c r="O72" s="139">
        <f>L72-I72</f>
        <v>0</v>
      </c>
      <c r="P72" s="140">
        <f>N72-K72</f>
        <v>-71.407142593095045</v>
      </c>
      <c r="Q72" s="141">
        <f>N72/K72</f>
        <v>0.87331671923164689</v>
      </c>
      <c r="R72" s="291"/>
      <c r="S72" s="142">
        <f>S56</f>
        <v>0.40925925925925927</v>
      </c>
      <c r="T72" s="143">
        <f>INDEX(T56:T71,COUNTA(T56:T71))</f>
        <v>0.47640046296296296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-428.4428555585705</v>
      </c>
      <c r="AF72" s="141">
        <f>M72/J72</f>
        <v>0.87331671923164678</v>
      </c>
      <c r="AG72" s="283"/>
    </row>
    <row r="73" spans="1:33" ht="15.75" customHeight="1">
      <c r="A73" s="294" t="s">
        <v>205</v>
      </c>
      <c r="B73" s="146" t="s">
        <v>183</v>
      </c>
      <c r="C73" s="287" t="s">
        <v>208</v>
      </c>
      <c r="D73" s="288"/>
      <c r="E73" s="147">
        <v>56.79</v>
      </c>
      <c r="F73" s="159">
        <v>1623</v>
      </c>
      <c r="G73" s="148">
        <f t="shared" ref="G73:G75" si="25">E73*F73</f>
        <v>92170.17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1783.5164835164815</v>
      </c>
      <c r="N73" s="152">
        <f>M73/L73</f>
        <v>77.544194935499192</v>
      </c>
      <c r="O73" s="154">
        <f>L73-I73</f>
        <v>0</v>
      </c>
      <c r="P73" s="155">
        <f>N73-K73</f>
        <v>-9.4123268036312453</v>
      </c>
      <c r="Q73" s="156">
        <f>N73/K73</f>
        <v>0.8917582417582407</v>
      </c>
      <c r="R73" s="289">
        <f>Q89</f>
        <v>0.89124601611057985</v>
      </c>
      <c r="S73" s="157">
        <v>0.70861111111111108</v>
      </c>
      <c r="T73" s="158">
        <v>0.74652777777777779</v>
      </c>
      <c r="U73" s="159"/>
      <c r="V73" s="160">
        <v>54.600000000000065</v>
      </c>
      <c r="W73" s="97"/>
      <c r="X73" s="98"/>
      <c r="Y73" s="196"/>
      <c r="Z73" s="197"/>
      <c r="AA73" s="292"/>
      <c r="AB73" s="293"/>
      <c r="AC73" s="196"/>
      <c r="AD73" s="197"/>
      <c r="AE73" s="115">
        <f>M73-J73</f>
        <v>-216.48351648351854</v>
      </c>
      <c r="AF73" s="156">
        <f>M73/J73</f>
        <v>0.8917582417582407</v>
      </c>
      <c r="AG73" s="358">
        <f>AF89</f>
        <v>0.89124601611057996</v>
      </c>
    </row>
    <row r="74" spans="1:33" ht="15.75" customHeight="1">
      <c r="A74" s="295"/>
      <c r="B74" s="163" t="s">
        <v>183</v>
      </c>
      <c r="C74" s="274" t="s">
        <v>209</v>
      </c>
      <c r="D74" s="275"/>
      <c r="E74" s="101">
        <v>56.87</v>
      </c>
      <c r="F74" s="111">
        <v>1386</v>
      </c>
      <c r="G74" s="103">
        <f t="shared" si="25"/>
        <v>78821.819999999992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1782.6366559485557</v>
      </c>
      <c r="N74" s="106">
        <f>M74/L74</f>
        <v>77.505941562980681</v>
      </c>
      <c r="O74" s="108">
        <f>L74-I74</f>
        <v>0</v>
      </c>
      <c r="P74" s="109">
        <f>N74-K74</f>
        <v>-9.4505801761497565</v>
      </c>
      <c r="Q74" s="110">
        <f>N74/K74</f>
        <v>0.89131832797427779</v>
      </c>
      <c r="R74" s="290"/>
      <c r="S74" s="47">
        <v>0.75093750000000004</v>
      </c>
      <c r="T74" s="48">
        <v>0.78333333333333333</v>
      </c>
      <c r="U74" s="111">
        <v>6.3500000000000334</v>
      </c>
      <c r="V74" s="112">
        <v>46.649999999999935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-217.3633440514443</v>
      </c>
      <c r="AF74" s="110">
        <f>M74/J74</f>
        <v>0.8913183279742779</v>
      </c>
      <c r="AG74" s="359"/>
    </row>
    <row r="75" spans="1:33" ht="15.75" customHeight="1">
      <c r="A75" s="295"/>
      <c r="B75" s="163" t="s">
        <v>183</v>
      </c>
      <c r="C75" s="274" t="s">
        <v>210</v>
      </c>
      <c r="D75" s="275"/>
      <c r="E75" s="101">
        <v>47.6</v>
      </c>
      <c r="F75" s="111">
        <v>1526</v>
      </c>
      <c r="G75" s="103">
        <f t="shared" si="25"/>
        <v>72637.600000000006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1781.3229571984421</v>
      </c>
      <c r="N75" s="106">
        <f>M75/L75</f>
        <v>77.448824226019227</v>
      </c>
      <c r="O75" s="108">
        <f>L75-I75</f>
        <v>0</v>
      </c>
      <c r="P75" s="109">
        <f>N75-K75</f>
        <v>-9.5076975131112107</v>
      </c>
      <c r="Q75" s="110">
        <f>N75/K75</f>
        <v>0.89066147859922107</v>
      </c>
      <c r="R75" s="290"/>
      <c r="S75" s="47">
        <v>0.78680555555555554</v>
      </c>
      <c r="T75" s="48">
        <v>0.82250000000000001</v>
      </c>
      <c r="U75" s="111">
        <v>4.9999999999999822</v>
      </c>
      <c r="V75" s="112">
        <v>51.400000000000041</v>
      </c>
      <c r="W75" s="113"/>
      <c r="X75" s="116"/>
      <c r="Y75" s="12"/>
      <c r="Z75" s="198"/>
      <c r="AA75" s="276"/>
      <c r="AB75" s="277"/>
      <c r="AC75" s="12"/>
      <c r="AD75" s="198"/>
      <c r="AE75" s="117">
        <f>M75-J75</f>
        <v>-218.67704280155795</v>
      </c>
      <c r="AF75" s="110">
        <f>M75/J75</f>
        <v>0.89066147859922107</v>
      </c>
      <c r="AG75" s="359"/>
    </row>
    <row r="76" spans="1:33" ht="15.75" customHeight="1">
      <c r="A76" s="295"/>
      <c r="B76" s="163"/>
      <c r="C76" s="274"/>
      <c r="D76" s="275"/>
      <c r="E76" s="101"/>
      <c r="F76" s="111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359"/>
    </row>
    <row r="77" spans="1:33" ht="15.75" customHeight="1">
      <c r="A77" s="296"/>
      <c r="B77" s="163"/>
      <c r="C77" s="274"/>
      <c r="D77" s="275"/>
      <c r="E77" s="101"/>
      <c r="F77" s="111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359"/>
    </row>
    <row r="78" spans="1:33" ht="15.75" customHeight="1">
      <c r="A78" s="296"/>
      <c r="B78" s="163"/>
      <c r="C78" s="274"/>
      <c r="D78" s="275"/>
      <c r="E78" s="101"/>
      <c r="F78" s="111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359"/>
    </row>
    <row r="79" spans="1:33" ht="15.75" customHeight="1">
      <c r="A79" s="296"/>
      <c r="B79" s="163"/>
      <c r="C79" s="274"/>
      <c r="D79" s="275"/>
      <c r="E79" s="101"/>
      <c r="F79" s="111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359"/>
    </row>
    <row r="80" spans="1:33" ht="15.75" customHeight="1">
      <c r="A80" s="296"/>
      <c r="B80" s="163"/>
      <c r="C80" s="274"/>
      <c r="D80" s="275"/>
      <c r="E80" s="101"/>
      <c r="F80" s="111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359"/>
    </row>
    <row r="81" spans="1:33" ht="15.75" customHeight="1">
      <c r="A81" s="296"/>
      <c r="B81" s="163"/>
      <c r="C81" s="274"/>
      <c r="D81" s="275"/>
      <c r="E81" s="101"/>
      <c r="F81" s="111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12"/>
      <c r="Z81" s="198"/>
      <c r="AA81" s="276"/>
      <c r="AB81" s="277"/>
      <c r="AC81" s="12"/>
      <c r="AD81" s="198"/>
      <c r="AE81" s="117"/>
      <c r="AF81" s="110"/>
      <c r="AG81" s="359"/>
    </row>
    <row r="82" spans="1:33" ht="15.75" customHeight="1">
      <c r="A82" s="296"/>
      <c r="B82" s="163"/>
      <c r="C82" s="274"/>
      <c r="D82" s="275"/>
      <c r="E82" s="101"/>
      <c r="F82" s="111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12"/>
      <c r="Z82" s="198"/>
      <c r="AA82" s="276"/>
      <c r="AB82" s="277"/>
      <c r="AC82" s="12"/>
      <c r="AD82" s="198"/>
      <c r="AE82" s="117"/>
      <c r="AF82" s="110"/>
      <c r="AG82" s="359"/>
    </row>
    <row r="83" spans="1:33" ht="15.75" customHeight="1">
      <c r="A83" s="296"/>
      <c r="B83" s="163"/>
      <c r="C83" s="274"/>
      <c r="D83" s="275"/>
      <c r="E83" s="101"/>
      <c r="F83" s="111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16"/>
      <c r="Y83" s="12"/>
      <c r="Z83" s="198"/>
      <c r="AA83" s="276"/>
      <c r="AB83" s="277"/>
      <c r="AC83" s="12"/>
      <c r="AD83" s="198"/>
      <c r="AE83" s="117"/>
      <c r="AF83" s="110"/>
      <c r="AG83" s="359"/>
    </row>
    <row r="84" spans="1:33" ht="15.75" customHeight="1">
      <c r="A84" s="296"/>
      <c r="B84" s="163"/>
      <c r="C84" s="274"/>
      <c r="D84" s="275"/>
      <c r="E84" s="101"/>
      <c r="F84" s="111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16"/>
      <c r="Y84" s="12"/>
      <c r="Z84" s="198"/>
      <c r="AA84" s="276"/>
      <c r="AB84" s="277"/>
      <c r="AC84" s="12"/>
      <c r="AD84" s="198"/>
      <c r="AE84" s="117"/>
      <c r="AF84" s="110"/>
      <c r="AG84" s="359"/>
    </row>
    <row r="85" spans="1:33" ht="15.75" customHeight="1">
      <c r="A85" s="296"/>
      <c r="B85" s="163"/>
      <c r="C85" s="274"/>
      <c r="D85" s="275"/>
      <c r="E85" s="101"/>
      <c r="F85" s="111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16"/>
      <c r="Y85" s="12"/>
      <c r="Z85" s="198"/>
      <c r="AA85" s="276"/>
      <c r="AB85" s="277"/>
      <c r="AC85" s="12"/>
      <c r="AD85" s="198"/>
      <c r="AE85" s="117"/>
      <c r="AF85" s="110"/>
      <c r="AG85" s="359"/>
    </row>
    <row r="86" spans="1:33" ht="15.75" customHeight="1">
      <c r="A86" s="296"/>
      <c r="B86" s="163"/>
      <c r="C86" s="274"/>
      <c r="D86" s="275"/>
      <c r="E86" s="101"/>
      <c r="F86" s="111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83"/>
      <c r="X86" s="184"/>
      <c r="Y86" s="12"/>
      <c r="Z86" s="198"/>
      <c r="AA86" s="276"/>
      <c r="AB86" s="277"/>
      <c r="AC86" s="12"/>
      <c r="AD86" s="198"/>
      <c r="AE86" s="117"/>
      <c r="AF86" s="110"/>
      <c r="AG86" s="359"/>
    </row>
    <row r="87" spans="1:33" ht="15.75" customHeight="1">
      <c r="A87" s="296"/>
      <c r="B87" s="163"/>
      <c r="C87" s="274"/>
      <c r="D87" s="275"/>
      <c r="E87" s="101"/>
      <c r="F87" s="111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85"/>
      <c r="X87" s="186"/>
      <c r="Y87" s="12"/>
      <c r="Z87" s="198"/>
      <c r="AA87" s="276"/>
      <c r="AB87" s="277"/>
      <c r="AC87" s="12"/>
      <c r="AD87" s="198"/>
      <c r="AE87" s="117"/>
      <c r="AF87" s="110"/>
      <c r="AG87" s="359"/>
    </row>
    <row r="88" spans="1:33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47"/>
      <c r="T88" s="48"/>
      <c r="U88" s="130"/>
      <c r="V88" s="112"/>
      <c r="W88" s="185"/>
      <c r="X88" s="186"/>
      <c r="Y88" s="12"/>
      <c r="Z88" s="198"/>
      <c r="AA88" s="276"/>
      <c r="AB88" s="277"/>
      <c r="AC88" s="12"/>
      <c r="AD88" s="198"/>
      <c r="AE88" s="117"/>
      <c r="AF88" s="110"/>
      <c r="AG88" s="359"/>
    </row>
    <row r="89" spans="1:33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1782.4920322211599</v>
      </c>
      <c r="N89" s="138">
        <f>M89/L89</f>
        <v>77.499653574833033</v>
      </c>
      <c r="O89" s="139">
        <f>L89-I89</f>
        <v>0</v>
      </c>
      <c r="P89" s="140">
        <f>N89-K89</f>
        <v>-9.4568681642974042</v>
      </c>
      <c r="Q89" s="141">
        <f>N89/K89</f>
        <v>0.89124601611057985</v>
      </c>
      <c r="R89" s="291"/>
      <c r="S89" s="142">
        <f>S73</f>
        <v>0.70861111111111108</v>
      </c>
      <c r="T89" s="143">
        <f>INDEX(T73:T88,COUNTA(T73:T88))</f>
        <v>0.82250000000000001</v>
      </c>
      <c r="U89" s="144"/>
      <c r="V89" s="166"/>
      <c r="W89" s="187"/>
      <c r="X89" s="18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0</v>
      </c>
      <c r="AD89" s="180">
        <f t="shared" si="31"/>
        <v>0</v>
      </c>
      <c r="AE89" s="168">
        <f>M89-J89</f>
        <v>-217.50796777884011</v>
      </c>
      <c r="AF89" s="141">
        <f>M89/J89</f>
        <v>0.89124601611057996</v>
      </c>
      <c r="AG89" s="360"/>
    </row>
    <row r="90" spans="1:33" ht="15.75" customHeight="1">
      <c r="A90" s="28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1126</v>
      </c>
      <c r="G90" s="148">
        <f t="shared" ref="G90:G92" si="32">E90*F90</f>
        <v>64519.799999999996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1784.1549295774598</v>
      </c>
      <c r="N90" s="152">
        <f>M90/L90</f>
        <v>84.959758551307615</v>
      </c>
      <c r="O90" s="154">
        <f>L90-I90</f>
        <v>0</v>
      </c>
      <c r="P90" s="155">
        <f>N90-K90</f>
        <v>-10.278336686787625</v>
      </c>
      <c r="Q90" s="156">
        <f>N90/K90</f>
        <v>0.89207746478872996</v>
      </c>
      <c r="R90" s="289">
        <f>Q106</f>
        <v>0.89181978381685123</v>
      </c>
      <c r="S90" s="157">
        <v>0.7084259259259259</v>
      </c>
      <c r="T90" s="158">
        <v>0.73472222222222228</v>
      </c>
      <c r="U90" s="159"/>
      <c r="V90" s="160">
        <v>37.866666666666774</v>
      </c>
      <c r="W90" s="158"/>
      <c r="X90" s="169"/>
      <c r="Y90" s="196"/>
      <c r="Z90" s="197"/>
      <c r="AA90" s="292"/>
      <c r="AB90" s="293"/>
      <c r="AC90" s="196"/>
      <c r="AD90" s="197"/>
      <c r="AE90" s="115">
        <f>M90-J90</f>
        <v>-215.84507042254018</v>
      </c>
      <c r="AF90" s="156">
        <f>M90/J90</f>
        <v>0.89207746478872996</v>
      </c>
      <c r="AG90" s="281">
        <f>AF106</f>
        <v>0.89181978381685123</v>
      </c>
    </row>
    <row r="91" spans="1:33" ht="15.75" customHeight="1">
      <c r="A91" s="285"/>
      <c r="B91" s="163" t="s">
        <v>183</v>
      </c>
      <c r="C91" s="274" t="s">
        <v>211</v>
      </c>
      <c r="D91" s="275"/>
      <c r="E91" s="101">
        <v>54.09</v>
      </c>
      <c r="F91" s="102">
        <v>1169</v>
      </c>
      <c r="G91" s="103">
        <f t="shared" si="32"/>
        <v>63231.210000000006</v>
      </c>
      <c r="H91" s="26"/>
      <c r="I91" s="104">
        <v>19</v>
      </c>
      <c r="J91" s="105">
        <v>2000</v>
      </c>
      <c r="K91" s="106">
        <f t="shared" ref="K91:K92" si="33">J91/I91</f>
        <v>105.26315789473684</v>
      </c>
      <c r="L91" s="107">
        <v>19</v>
      </c>
      <c r="M91" s="105">
        <f>F91/V91*60</f>
        <v>1783.9762611275955</v>
      </c>
      <c r="N91" s="106">
        <f>M91/L91</f>
        <v>93.893487427768193</v>
      </c>
      <c r="O91" s="108">
        <f>L91-I91</f>
        <v>0</v>
      </c>
      <c r="P91" s="109">
        <f>N91-K91</f>
        <v>-11.369670466968643</v>
      </c>
      <c r="Q91" s="110">
        <f>N91/K91</f>
        <v>0.89198813056379789</v>
      </c>
      <c r="R91" s="290"/>
      <c r="S91" s="47">
        <v>0.73819444444444449</v>
      </c>
      <c r="T91" s="48">
        <v>0.76549768518518524</v>
      </c>
      <c r="U91" s="111">
        <v>4.9999999999999822</v>
      </c>
      <c r="V91" s="112">
        <v>39.316666666666684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-216.02373887240446</v>
      </c>
      <c r="AF91" s="110">
        <f>M91/J91</f>
        <v>0.89198813056379778</v>
      </c>
      <c r="AG91" s="282"/>
    </row>
    <row r="92" spans="1:33" ht="15.75" customHeight="1">
      <c r="A92" s="285"/>
      <c r="B92" s="163" t="s">
        <v>183</v>
      </c>
      <c r="C92" s="274" t="s">
        <v>213</v>
      </c>
      <c r="D92" s="275"/>
      <c r="E92" s="101">
        <v>58.17</v>
      </c>
      <c r="F92" s="102">
        <v>1612</v>
      </c>
      <c r="G92" s="103">
        <f t="shared" si="32"/>
        <v>93770.040000000008</v>
      </c>
      <c r="H92" s="26"/>
      <c r="I92" s="104">
        <v>19</v>
      </c>
      <c r="J92" s="105">
        <v>1800</v>
      </c>
      <c r="K92" s="106">
        <f t="shared" si="33"/>
        <v>94.736842105263165</v>
      </c>
      <c r="L92" s="107">
        <v>19</v>
      </c>
      <c r="M92" s="105">
        <f>F92/V92*60</f>
        <v>1604.423555432682</v>
      </c>
      <c r="N92" s="106">
        <f>M92/L92</f>
        <v>84.443345022772732</v>
      </c>
      <c r="O92" s="108">
        <f>L92-I92</f>
        <v>0</v>
      </c>
      <c r="P92" s="109">
        <f>N92-K92</f>
        <v>-10.293497082490433</v>
      </c>
      <c r="Q92" s="110">
        <f>N92/K92</f>
        <v>0.8913464196848232</v>
      </c>
      <c r="R92" s="290"/>
      <c r="S92" s="47">
        <v>0.76944444444444449</v>
      </c>
      <c r="T92" s="48">
        <v>0.81130787037037033</v>
      </c>
      <c r="U92" s="111">
        <v>5.6833333333333158</v>
      </c>
      <c r="V92" s="112">
        <v>60.283333333333218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-195.57644456731805</v>
      </c>
      <c r="AF92" s="110">
        <f>M92/J92</f>
        <v>0.89134641968482331</v>
      </c>
      <c r="AG92" s="282"/>
    </row>
    <row r="93" spans="1:33" ht="15.75" customHeight="1">
      <c r="A93" s="28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85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85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85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85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85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85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85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85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85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85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85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85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19.666666666666668</v>
      </c>
      <c r="J106" s="137">
        <f t="shared" si="34"/>
        <v>1933.3333333333333</v>
      </c>
      <c r="K106" s="138">
        <f t="shared" ref="K106" si="35">J106/I106</f>
        <v>98.305084745762699</v>
      </c>
      <c r="L106" s="136">
        <f t="shared" ref="L106:M106" si="36">AVERAGE(L90:L105)</f>
        <v>19.666666666666668</v>
      </c>
      <c r="M106" s="137">
        <f t="shared" si="36"/>
        <v>1724.1849153792457</v>
      </c>
      <c r="N106" s="138">
        <f>M106/L106</f>
        <v>87.670419426063333</v>
      </c>
      <c r="O106" s="139">
        <f>L106-I106</f>
        <v>0</v>
      </c>
      <c r="P106" s="140">
        <f>N106-K106</f>
        <v>-10.634665319699366</v>
      </c>
      <c r="Q106" s="141">
        <f>N106/K106</f>
        <v>0.89181978381685123</v>
      </c>
      <c r="R106" s="291"/>
      <c r="S106" s="142">
        <f>S90</f>
        <v>0.7084259259259259</v>
      </c>
      <c r="T106" s="143">
        <f>INDEX(T90:T105,COUNTA(T90:T105))</f>
        <v>0.81130787037037033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0</v>
      </c>
      <c r="AD106" s="180">
        <f t="shared" si="38"/>
        <v>0</v>
      </c>
      <c r="AE106" s="168">
        <f>M106-J106</f>
        <v>-209.14841795408756</v>
      </c>
      <c r="AF106" s="141">
        <f>M106/J106</f>
        <v>0.89181978381685123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644" priority="3" operator="greaterThan">
      <formula>0</formula>
    </cfRule>
  </conditionalFormatting>
  <conditionalFormatting sqref="P5:P106 AE5:AE106">
    <cfRule type="cellIs" dxfId="643" priority="6" operator="lessThan">
      <formula>0</formula>
    </cfRule>
  </conditionalFormatting>
  <conditionalFormatting sqref="Q5:Q106 AF5:AF106">
    <cfRule type="cellIs" dxfId="642" priority="4" operator="greaterThan">
      <formula>1</formula>
    </cfRule>
    <cfRule type="cellIs" dxfId="641" priority="5" operator="lessThan">
      <formula>0.8</formula>
    </cfRule>
  </conditionalFormatting>
  <conditionalFormatting sqref="R5:R106 AG73">
    <cfRule type="cellIs" dxfId="640" priority="7" operator="lessThan">
      <formula>0.8</formula>
    </cfRule>
  </conditionalFormatting>
  <conditionalFormatting sqref="AG5">
    <cfRule type="cellIs" dxfId="639" priority="11" operator="lessThan">
      <formula>0.8</formula>
    </cfRule>
  </conditionalFormatting>
  <conditionalFormatting sqref="AG20">
    <cfRule type="cellIs" dxfId="638" priority="10" operator="lessThan">
      <formula>0.8</formula>
    </cfRule>
  </conditionalFormatting>
  <conditionalFormatting sqref="AG22:AG57">
    <cfRule type="cellIs" dxfId="637" priority="8" operator="lessThan">
      <formula>0.8</formula>
    </cfRule>
  </conditionalFormatting>
  <conditionalFormatting sqref="AG63:AG71">
    <cfRule type="cellIs" dxfId="636" priority="9" operator="lessThan">
      <formula>0.8</formula>
    </cfRule>
  </conditionalFormatting>
  <conditionalFormatting sqref="AG88">
    <cfRule type="cellIs" dxfId="635" priority="2" operator="lessThan">
      <formula>0.8</formula>
    </cfRule>
  </conditionalFormatting>
  <conditionalFormatting sqref="AG90:AG106">
    <cfRule type="cellIs" dxfId="634" priority="1" operator="lessThan">
      <formula>0.8</formula>
    </cfRule>
  </conditionalFormatting>
  <dataValidations count="1">
    <dataValidation type="list" allowBlank="1" showInputMessage="1" showErrorMessage="1" sqref="AA5:AB106" xr:uid="{1249D53B-BD6C-462B-9ACC-19EDF4FCEC49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2D4A6-640F-4ED4-9ACC-7F7F0FA4A4D8}">
  <sheetPr>
    <tabColor theme="8" tint="0.59999389629810485"/>
  </sheetPr>
  <dimension ref="B1:AR42"/>
  <sheetViews>
    <sheetView zoomScale="70" zoomScaleNormal="70" workbookViewId="0">
      <selection activeCell="M43" sqref="M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255</v>
      </c>
      <c r="D3" s="263"/>
      <c r="E3" s="3" t="s">
        <v>2</v>
      </c>
      <c r="F3" s="264">
        <f>'0226(18度C)'!D1+'0226(4度C)'!D1</f>
        <v>129387</v>
      </c>
      <c r="G3" s="265"/>
      <c r="H3" s="3" t="s">
        <v>3</v>
      </c>
      <c r="I3" s="266">
        <f>'0226(18度C)'!F1+'0226(4度C)'!F1</f>
        <v>3909306.83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522.32647585116888</v>
      </c>
      <c r="F6" s="239" t="e">
        <f>AVERAGE(#REF!,D14:K14)</f>
        <v>#REF!</v>
      </c>
      <c r="G6" s="240">
        <f>AVERAGE(D14:K14)</f>
        <v>184.99716859716858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'0226(4度C)'!Y2</f>
        <v>0</v>
      </c>
      <c r="P6" s="229">
        <f>'0226(4度C)'!Z2</f>
        <v>0</v>
      </c>
      <c r="Q6" s="229">
        <f>'0226(4度C)'!AC2</f>
        <v>0</v>
      </c>
      <c r="R6" s="229">
        <f>'0226(4度C)'!AD2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463.6233114830336</v>
      </c>
      <c r="F7" s="235" t="e">
        <f>AVERAGE(#REF!,D15:K15)</f>
        <v>#REF!</v>
      </c>
      <c r="G7" s="236">
        <f>AVERAGE(D15:K15)</f>
        <v>161.76482510391276</v>
      </c>
      <c r="H7" s="237"/>
      <c r="I7" s="236">
        <f>AVERAGE(L15:O15)</f>
        <v>82.782689666683027</v>
      </c>
      <c r="J7" s="237"/>
      <c r="K7" s="236">
        <f>AVERAGE(D33:O33)</f>
        <v>652.67958921484887</v>
      </c>
      <c r="L7" s="237"/>
      <c r="M7" s="236">
        <f>AVERAGE(P33:X33)</f>
        <v>690.95051331051695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0.88815193953021987</v>
      </c>
      <c r="F8" s="243" t="e">
        <f>AVERAGE(D16:K16,#REF!)</f>
        <v>#REF!</v>
      </c>
      <c r="G8" s="222">
        <f>AVERAGE(D16:K16)</f>
        <v>0.88623447540228906</v>
      </c>
      <c r="H8" s="223"/>
      <c r="I8" s="222">
        <f>AVERAGE(L16:O16)</f>
        <v>0.89159877169327184</v>
      </c>
      <c r="J8" s="223"/>
      <c r="K8" s="222">
        <f>AVERAGE(D34:O34)</f>
        <v>0.88946750351291815</v>
      </c>
      <c r="L8" s="223"/>
      <c r="M8" s="222">
        <f>AVERAGE(P34:X34)</f>
        <v>0.88711199401369201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95.238095238095241</v>
      </c>
      <c r="G14" s="28">
        <v>85.106382978723403</v>
      </c>
      <c r="H14" s="28">
        <v>99.893617021276597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72.310289671968278</v>
      </c>
      <c r="F15" s="35">
        <v>84.923316931148733</v>
      </c>
      <c r="G15" s="35">
        <v>75.881294921975595</v>
      </c>
      <c r="H15" s="35">
        <v>89.197615360259974</v>
      </c>
      <c r="I15" s="35">
        <v>486.51160863421114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77.502417857861985</v>
      </c>
      <c r="O15" s="38">
        <v>88.062961475504068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0.89182690595427538</v>
      </c>
      <c r="F16" s="43">
        <f t="shared" si="0"/>
        <v>0.89169482777706166</v>
      </c>
      <c r="G16" s="43">
        <f t="shared" si="0"/>
        <v>0.89160521533321324</v>
      </c>
      <c r="H16" s="43">
        <f t="shared" si="0"/>
        <v>0.89292607495893905</v>
      </c>
      <c r="I16" s="43">
        <f t="shared" si="0"/>
        <v>0.86311935298795595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0.89127780536541279</v>
      </c>
      <c r="O16" s="46">
        <f t="shared" si="1"/>
        <v>0.89191973802113089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>
        <v>0.31527777777777777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0.70859953703703704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0.54594907407407411</v>
      </c>
      <c r="F18" s="48">
        <v>0.44374999999999998</v>
      </c>
      <c r="G18" s="48">
        <v>0.46758101851851852</v>
      </c>
      <c r="H18" s="48">
        <v>0.54513888888888884</v>
      </c>
      <c r="I18" s="48">
        <v>0.43125000000000002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0.81041666666666667</v>
      </c>
      <c r="O18" s="50">
        <v>0.80843750000000003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24.6666666666667</v>
      </c>
      <c r="F23" s="58">
        <v>21</v>
      </c>
      <c r="G23" s="58">
        <v>23.5</v>
      </c>
      <c r="H23" s="58">
        <v>18.8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267.69681667780645</v>
      </c>
      <c r="H33" s="35">
        <v>390.04531722054452</v>
      </c>
      <c r="I33" s="35" t="s">
        <v>42</v>
      </c>
      <c r="J33" s="35" t="s">
        <v>42</v>
      </c>
      <c r="K33" s="35">
        <v>684.50688946119965</v>
      </c>
      <c r="L33" s="35" t="s">
        <v>42</v>
      </c>
      <c r="M33" s="35">
        <v>740.10550182356235</v>
      </c>
      <c r="N33" s="35">
        <v>997.6541774034539</v>
      </c>
      <c r="O33" s="35">
        <v>836.06883270252638</v>
      </c>
      <c r="P33" s="34">
        <v>267.66318807317919</v>
      </c>
      <c r="Q33" s="35" t="s">
        <v>42</v>
      </c>
      <c r="R33" s="35" t="s">
        <v>42</v>
      </c>
      <c r="S33" s="35" t="s">
        <v>42</v>
      </c>
      <c r="T33" s="35">
        <v>704.91708781075079</v>
      </c>
      <c r="U33" s="35" t="s">
        <v>42</v>
      </c>
      <c r="V33" s="35">
        <v>683.98819850464997</v>
      </c>
      <c r="W33" s="35">
        <v>973.20533875595754</v>
      </c>
      <c r="X33" s="38">
        <v>824.97875340804683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0.87373266554561824</v>
      </c>
      <c r="H34" s="43">
        <f>H33/H32</f>
        <v>0.90010457820125667</v>
      </c>
      <c r="I34" s="43" t="s">
        <v>42</v>
      </c>
      <c r="J34" s="43" t="s">
        <v>42</v>
      </c>
      <c r="K34" s="43">
        <f>K33/K32</f>
        <v>0.89884743060561567</v>
      </c>
      <c r="L34" s="43" t="s">
        <v>42</v>
      </c>
      <c r="M34" s="43">
        <f>M33/M32</f>
        <v>0.89709757796795442</v>
      </c>
      <c r="N34" s="43">
        <f>N33/N32</f>
        <v>0.88028309770892998</v>
      </c>
      <c r="O34" s="43">
        <f>O33/O32</f>
        <v>0.886739671048134</v>
      </c>
      <c r="P34" s="42">
        <f>P33/P32</f>
        <v>0.87362290551662647</v>
      </c>
      <c r="Q34" s="43" t="s">
        <v>42</v>
      </c>
      <c r="R34" s="43" t="s">
        <v>42</v>
      </c>
      <c r="S34" s="43" t="s">
        <v>42</v>
      </c>
      <c r="T34" s="43">
        <f>T33/T32</f>
        <v>0.89513280991841371</v>
      </c>
      <c r="U34" s="43" t="s">
        <v>42</v>
      </c>
      <c r="V34" s="43">
        <f>V33/V32</f>
        <v>0.8981663212687323</v>
      </c>
      <c r="W34" s="43">
        <f>W33/W32</f>
        <v>0.88473212614177954</v>
      </c>
      <c r="X34" s="46">
        <f>X33/X32</f>
        <v>0.88390580722290735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>
        <v>0.39614583333333331</v>
      </c>
      <c r="L35" s="48" t="s">
        <v>42</v>
      </c>
      <c r="M35" s="48">
        <v>0.29166666666666669</v>
      </c>
      <c r="N35" s="48">
        <v>0.29185185185185186</v>
      </c>
      <c r="O35" s="48">
        <v>0.29166666666666669</v>
      </c>
      <c r="P35" s="47">
        <v>0.70835648148148145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0.70846064814814813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0.31180555555555556</v>
      </c>
      <c r="H36" s="48">
        <v>0.33055555555555555</v>
      </c>
      <c r="I36" s="48" t="s">
        <v>42</v>
      </c>
      <c r="J36" s="48" t="s">
        <v>42</v>
      </c>
      <c r="K36" s="48">
        <v>0.4826388888888889</v>
      </c>
      <c r="L36" s="48" t="s">
        <v>42</v>
      </c>
      <c r="M36" s="48">
        <v>0.38958333333333334</v>
      </c>
      <c r="N36" s="48">
        <v>0.44035879629629632</v>
      </c>
      <c r="O36" s="48">
        <v>0.41677083333333331</v>
      </c>
      <c r="P36" s="47">
        <v>0.80277777777777781</v>
      </c>
      <c r="Q36" s="48" t="s">
        <v>42</v>
      </c>
      <c r="R36" s="48" t="s">
        <v>42</v>
      </c>
      <c r="S36" s="48" t="s">
        <v>42</v>
      </c>
      <c r="T36" s="48">
        <v>0.8391319444444445</v>
      </c>
      <c r="U36" s="48" t="s">
        <v>42</v>
      </c>
      <c r="V36" s="48">
        <v>0.83402777777777781</v>
      </c>
      <c r="W36" s="48">
        <v>0.95486111111111116</v>
      </c>
      <c r="X36" s="50">
        <v>0.95625000000000004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26C7-C215-4990-AFC4-C86FA4C71910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83106</v>
      </c>
      <c r="E1" s="88" t="s">
        <v>3</v>
      </c>
      <c r="F1" s="89">
        <f>SUM(G5:G191)</f>
        <v>1640951.7799999996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46079</v>
      </c>
      <c r="B2" s="332"/>
      <c r="C2" s="92" t="s">
        <v>40</v>
      </c>
      <c r="D2" s="93">
        <f>AVERAGE(N21,N38,N55,N72,N89,N106,N123,N140,N157,N174,N191)</f>
        <v>670.07546380378892</v>
      </c>
      <c r="E2" s="93" t="s">
        <v>91</v>
      </c>
      <c r="F2" s="94">
        <f>F1/D1</f>
        <v>19.745286501576295</v>
      </c>
      <c r="G2" s="95" t="s">
        <v>92</v>
      </c>
      <c r="H2" s="96">
        <f>COUNT(H5:H191)</f>
        <v>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1571</v>
      </c>
      <c r="G5" s="148">
        <f t="shared" ref="G5:G8" si="0">E5*F5</f>
        <v>44883.47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3126.3681592039802</v>
      </c>
      <c r="N5" s="152">
        <f>M5/L5</f>
        <v>260.530679933665</v>
      </c>
      <c r="O5" s="154">
        <f>L5-I5</f>
        <v>0</v>
      </c>
      <c r="P5" s="155">
        <f>N5-K5</f>
        <v>-39.469320066335001</v>
      </c>
      <c r="Q5" s="156">
        <f>N5/K5</f>
        <v>0.86843559977888329</v>
      </c>
      <c r="R5" s="289">
        <f>Q21</f>
        <v>0.87373266554561824</v>
      </c>
      <c r="S5" s="157">
        <v>0.20833333333333334</v>
      </c>
      <c r="T5" s="158">
        <v>0.22927083333333334</v>
      </c>
      <c r="U5" s="159"/>
      <c r="V5" s="160">
        <v>30.15</v>
      </c>
      <c r="W5" s="161"/>
      <c r="X5" s="162"/>
      <c r="Y5" s="292"/>
      <c r="Z5" s="293"/>
      <c r="AA5" s="115">
        <f>M5-J5</f>
        <v>-473.63184079601979</v>
      </c>
      <c r="AB5" s="156">
        <f>M5/J5</f>
        <v>0.8684355997788834</v>
      </c>
      <c r="AC5" s="281">
        <f>AB21</f>
        <v>0.87373266554561835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1973</v>
      </c>
      <c r="G6" s="103">
        <f t="shared" si="0"/>
        <v>58894.05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3140.0530503978766</v>
      </c>
      <c r="N6" s="106">
        <f>M6/L6</f>
        <v>261.67108753315637</v>
      </c>
      <c r="O6" s="108">
        <f>L6-I6</f>
        <v>0</v>
      </c>
      <c r="P6" s="109">
        <f>N6-K6</f>
        <v>-38.328912466843633</v>
      </c>
      <c r="Q6" s="110">
        <f>N6/K6</f>
        <v>0.87223695844385452</v>
      </c>
      <c r="R6" s="290"/>
      <c r="S6" s="47">
        <v>0.23284722222222223</v>
      </c>
      <c r="T6" s="48">
        <v>0.2590277777777778</v>
      </c>
      <c r="U6" s="111">
        <v>5.1500000000000057</v>
      </c>
      <c r="V6" s="112">
        <v>37.700000000000017</v>
      </c>
      <c r="W6" s="113"/>
      <c r="X6" s="116"/>
      <c r="Y6" s="276"/>
      <c r="Z6" s="277"/>
      <c r="AA6" s="117">
        <f>M6-J6</f>
        <v>-459.94694960212337</v>
      </c>
      <c r="AB6" s="110">
        <f>M6/J6</f>
        <v>0.87223695844385463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1828</v>
      </c>
      <c r="G7" s="103">
        <f t="shared" si="0"/>
        <v>53962.559999999998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3139.6946564885498</v>
      </c>
      <c r="N7" s="106">
        <f>M7/L7</f>
        <v>261.64122137404581</v>
      </c>
      <c r="O7" s="108">
        <f>L7-I7</f>
        <v>0</v>
      </c>
      <c r="P7" s="109">
        <f>N7-K7</f>
        <v>-38.358778625954187</v>
      </c>
      <c r="Q7" s="110">
        <f>N7/K7</f>
        <v>0.87213740458015276</v>
      </c>
      <c r="R7" s="290"/>
      <c r="S7" s="47">
        <v>0.26254629629629628</v>
      </c>
      <c r="T7" s="48">
        <v>0.28680555555555554</v>
      </c>
      <c r="U7" s="111">
        <v>5.066666666666606</v>
      </c>
      <c r="V7" s="112">
        <v>34.93333333333333</v>
      </c>
      <c r="W7" s="113"/>
      <c r="X7" s="116"/>
      <c r="Y7" s="276"/>
      <c r="Z7" s="277"/>
      <c r="AA7" s="117">
        <f>M7-J7</f>
        <v>-460.30534351145025</v>
      </c>
      <c r="AB7" s="110">
        <f>M7/J7</f>
        <v>0.87213740458015276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1564</v>
      </c>
      <c r="G8" s="103">
        <f t="shared" si="0"/>
        <v>40100.959999999999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3175.6345177664989</v>
      </c>
      <c r="N8" s="106">
        <f>M8/L8</f>
        <v>288.69404706968174</v>
      </c>
      <c r="O8" s="108">
        <f>L8-I8</f>
        <v>0</v>
      </c>
      <c r="P8" s="109">
        <f>N8-K8</f>
        <v>-38.578680203045508</v>
      </c>
      <c r="Q8" s="110">
        <f>N8/K8</f>
        <v>0.88212069937958315</v>
      </c>
      <c r="R8" s="290"/>
      <c r="S8" s="47">
        <v>0.29128472222222224</v>
      </c>
      <c r="T8" s="48">
        <v>0.31180555555555556</v>
      </c>
      <c r="U8" s="111">
        <v>6.450000000000049</v>
      </c>
      <c r="V8" s="112">
        <v>29.549999999999983</v>
      </c>
      <c r="W8" s="113"/>
      <c r="X8" s="116"/>
      <c r="Y8" s="276"/>
      <c r="Z8" s="277"/>
      <c r="AA8" s="117">
        <f>M8-J8</f>
        <v>-424.3654822335011</v>
      </c>
      <c r="AB8" s="110">
        <f>M8/J8</f>
        <v>0.88212069937958304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3145.4375959642261</v>
      </c>
      <c r="N21" s="138">
        <f>M21/L21</f>
        <v>267.69681667780645</v>
      </c>
      <c r="O21" s="139">
        <f>L21-I21</f>
        <v>0</v>
      </c>
      <c r="P21" s="140">
        <f>N21-K21</f>
        <v>-38.686162045597825</v>
      </c>
      <c r="Q21" s="141">
        <f>N21/K21</f>
        <v>0.87373266554561824</v>
      </c>
      <c r="R21" s="291"/>
      <c r="S21" s="142">
        <f>S5</f>
        <v>0.20833333333333334</v>
      </c>
      <c r="T21" s="143">
        <f>INDEX(T5:T20,COUNTA(T5:T20))</f>
        <v>0.31180555555555556</v>
      </c>
      <c r="U21" s="144"/>
      <c r="V21" s="166"/>
      <c r="W21" s="167"/>
      <c r="X21" s="138"/>
      <c r="Y21" s="279"/>
      <c r="Z21" s="280"/>
      <c r="AA21" s="168">
        <f>M21-J21</f>
        <v>-454.56240403577385</v>
      </c>
      <c r="AB21" s="141">
        <f>M21/J21</f>
        <v>0.87373266554561835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910</v>
      </c>
      <c r="G22" s="148">
        <f t="shared" ref="G22:G23" si="5">E22*F22</f>
        <v>12767.3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2340.0000000000055</v>
      </c>
      <c r="N22" s="152">
        <f>M22/L22</f>
        <v>390.00000000000091</v>
      </c>
      <c r="O22" s="154">
        <f>L22-I22</f>
        <v>0</v>
      </c>
      <c r="P22" s="155">
        <f>N22-K22</f>
        <v>-43.333333333332405</v>
      </c>
      <c r="Q22" s="156">
        <f>N22/K22</f>
        <v>0.90000000000000213</v>
      </c>
      <c r="R22" s="289">
        <f>Q38</f>
        <v>0.90010457820125667</v>
      </c>
      <c r="S22" s="157">
        <v>0.29166666666666669</v>
      </c>
      <c r="T22" s="158">
        <v>0.30787037037037035</v>
      </c>
      <c r="U22" s="159"/>
      <c r="V22" s="160">
        <v>23.333333333333279</v>
      </c>
      <c r="W22" s="158"/>
      <c r="X22" s="169"/>
      <c r="Y22" s="292"/>
      <c r="Z22" s="293"/>
      <c r="AA22" s="115">
        <f>M22-J22</f>
        <v>-259.99999999999454</v>
      </c>
      <c r="AB22" s="156">
        <f>M22/J22</f>
        <v>0.90000000000000213</v>
      </c>
      <c r="AC22" s="281">
        <f>AB38</f>
        <v>0.90010457820125656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1076</v>
      </c>
      <c r="G23" s="103">
        <f t="shared" si="5"/>
        <v>15591.24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2340.5438066465285</v>
      </c>
      <c r="N23" s="106">
        <f>M23/L23</f>
        <v>390.09063444108807</v>
      </c>
      <c r="O23" s="108">
        <f>L23-I23</f>
        <v>0</v>
      </c>
      <c r="P23" s="109">
        <f>N23-K23</f>
        <v>-43.242698892245244</v>
      </c>
      <c r="Q23" s="110">
        <f>N23/K23</f>
        <v>0.90020915640251098</v>
      </c>
      <c r="R23" s="290"/>
      <c r="S23" s="47">
        <v>0.31140046296296298</v>
      </c>
      <c r="T23" s="48">
        <v>0.33055555555555555</v>
      </c>
      <c r="U23" s="111">
        <v>5.0833333333333819</v>
      </c>
      <c r="V23" s="112">
        <v>27.5833333333333</v>
      </c>
      <c r="W23" s="113"/>
      <c r="X23" s="13"/>
      <c r="Y23" s="276"/>
      <c r="Z23" s="277"/>
      <c r="AA23" s="117">
        <f>M23-J23</f>
        <v>-259.45619335347146</v>
      </c>
      <c r="AB23" s="110">
        <f>M23/J23</f>
        <v>0.90020915640251098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2340.271903323267</v>
      </c>
      <c r="N38" s="138">
        <f>M38/L38</f>
        <v>390.04531722054452</v>
      </c>
      <c r="O38" s="139">
        <f>L38-I38</f>
        <v>0</v>
      </c>
      <c r="P38" s="140">
        <f>N38-K38</f>
        <v>-43.288016112788796</v>
      </c>
      <c r="Q38" s="141">
        <f>N38/K38</f>
        <v>0.90010457820125667</v>
      </c>
      <c r="R38" s="291"/>
      <c r="S38" s="142">
        <f>S22</f>
        <v>0.29166666666666669</v>
      </c>
      <c r="T38" s="143">
        <f>INDEX(T22:T37,COUNTA(T22:T37))</f>
        <v>0.33055555555555555</v>
      </c>
      <c r="U38" s="144"/>
      <c r="V38" s="166"/>
      <c r="W38" s="167"/>
      <c r="X38" s="138"/>
      <c r="Y38" s="279"/>
      <c r="Z38" s="280"/>
      <c r="AA38" s="168">
        <f>M38-J38</f>
        <v>-259.728096676733</v>
      </c>
      <c r="AB38" s="141">
        <f>M38/J38</f>
        <v>0.90010457820125656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868</v>
      </c>
      <c r="G39" s="148">
        <f t="shared" ref="G39:G41" si="9">E39*F39</f>
        <v>19339.04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2967.5213675213631</v>
      </c>
      <c r="N39" s="152">
        <f>M39/L39</f>
        <v>593.50427350427265</v>
      </c>
      <c r="O39" s="154">
        <f>L39-I39</f>
        <v>0</v>
      </c>
      <c r="P39" s="155">
        <f>N39-K39</f>
        <v>-66.495726495727354</v>
      </c>
      <c r="Q39" s="156">
        <f>N39/K39</f>
        <v>0.89924889924889795</v>
      </c>
      <c r="R39" s="289">
        <f>Q55</f>
        <v>0.89884743060561567</v>
      </c>
      <c r="S39" s="157">
        <v>0.39614583333333331</v>
      </c>
      <c r="T39" s="158">
        <v>0.40833333333333333</v>
      </c>
      <c r="U39" s="159"/>
      <c r="V39" s="160">
        <v>17.550000000000026</v>
      </c>
      <c r="W39" s="158"/>
      <c r="X39" s="169"/>
      <c r="Y39" s="292"/>
      <c r="Z39" s="293"/>
      <c r="AA39" s="115">
        <f>M39-J39</f>
        <v>-332.47863247863688</v>
      </c>
      <c r="AB39" s="156">
        <f>M39/J39</f>
        <v>0.89924889924889795</v>
      </c>
      <c r="AC39" s="281">
        <f>AB55</f>
        <v>0.89884743060561556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1074</v>
      </c>
      <c r="G40" s="103">
        <f t="shared" si="9"/>
        <v>23037.3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2967.3062164236399</v>
      </c>
      <c r="N40" s="106">
        <f>M40/L40</f>
        <v>741.82655410590996</v>
      </c>
      <c r="O40" s="108">
        <f>L40-I40</f>
        <v>0</v>
      </c>
      <c r="P40" s="109">
        <f>N40-K40</f>
        <v>-83.173445894090037</v>
      </c>
      <c r="Q40" s="110">
        <f>N40/K40</f>
        <v>0.8991837019465575</v>
      </c>
      <c r="R40" s="290"/>
      <c r="S40" s="47">
        <v>0.41200231481481481</v>
      </c>
      <c r="T40" s="48">
        <v>0.42708333333333331</v>
      </c>
      <c r="U40" s="111">
        <v>5.2833333333333332</v>
      </c>
      <c r="V40" s="112">
        <v>21.716666666666651</v>
      </c>
      <c r="W40" s="113"/>
      <c r="X40" s="116"/>
      <c r="Y40" s="276"/>
      <c r="Z40" s="277"/>
      <c r="AA40" s="117">
        <f>M40-J40</f>
        <v>-332.69378357636015</v>
      </c>
      <c r="AB40" s="110">
        <f>M40/J40</f>
        <v>0.8991837019465575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3694</v>
      </c>
      <c r="G41" s="103">
        <f t="shared" si="9"/>
        <v>61542.04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2963.761979050591</v>
      </c>
      <c r="N41" s="106">
        <f>M41/L41</f>
        <v>740.94049476264775</v>
      </c>
      <c r="O41" s="108">
        <f>L41-I41</f>
        <v>0</v>
      </c>
      <c r="P41" s="109">
        <f>N41-K41</f>
        <v>-84.059505237352255</v>
      </c>
      <c r="Q41" s="110">
        <f>N41/K41</f>
        <v>0.89810969062139123</v>
      </c>
      <c r="R41" s="290"/>
      <c r="S41" s="47">
        <v>0.43070601851851853</v>
      </c>
      <c r="T41" s="48">
        <v>0.4826388888888889</v>
      </c>
      <c r="U41" s="111">
        <v>5.2166666666667094</v>
      </c>
      <c r="V41" s="112">
        <v>74.783333333333331</v>
      </c>
      <c r="W41" s="113"/>
      <c r="X41" s="13"/>
      <c r="Y41" s="276"/>
      <c r="Z41" s="277"/>
      <c r="AA41" s="117">
        <f>M41-J41</f>
        <v>-336.23802094940902</v>
      </c>
      <c r="AB41" s="110">
        <f>M41/J41</f>
        <v>0.89810969062139123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2966.1965209985315</v>
      </c>
      <c r="N55" s="138">
        <f>M55/L55</f>
        <v>684.50688946119965</v>
      </c>
      <c r="O55" s="139">
        <f>L55-I55</f>
        <v>0</v>
      </c>
      <c r="P55" s="140">
        <f>N55-K55</f>
        <v>-77.031572077261899</v>
      </c>
      <c r="Q55" s="141">
        <f>N55/K55</f>
        <v>0.89884743060561567</v>
      </c>
      <c r="R55" s="291"/>
      <c r="S55" s="142">
        <f>S39</f>
        <v>0.39614583333333331</v>
      </c>
      <c r="T55" s="143">
        <f>INDEX(T39:T54,COUNTA(T39:T54))</f>
        <v>0.4826388888888889</v>
      </c>
      <c r="U55" s="144"/>
      <c r="V55" s="166"/>
      <c r="W55" s="167"/>
      <c r="X55" s="138"/>
      <c r="Y55" s="279"/>
      <c r="Z55" s="280"/>
      <c r="AA55" s="168">
        <f>M55-J55</f>
        <v>-333.80347900146853</v>
      </c>
      <c r="AB55" s="141">
        <f>M55/J55</f>
        <v>0.89884743060561556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2377</v>
      </c>
      <c r="G56" s="148">
        <f t="shared" ref="G56:G58" si="14">E56*F56</f>
        <v>42524.53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2961.993769470404</v>
      </c>
      <c r="N56" s="152">
        <f>M56/L56</f>
        <v>740.498442367601</v>
      </c>
      <c r="O56" s="154">
        <f>L56-I56</f>
        <v>0</v>
      </c>
      <c r="P56" s="155">
        <f>N56-K56</f>
        <v>-84.501557632398999</v>
      </c>
      <c r="Q56" s="156">
        <f>N56/K56</f>
        <v>0.8975738695364861</v>
      </c>
      <c r="R56" s="289">
        <f>Q72</f>
        <v>0.89709757796795442</v>
      </c>
      <c r="S56" s="157">
        <v>0.29166666666666669</v>
      </c>
      <c r="T56" s="158">
        <v>0.32510416666666669</v>
      </c>
      <c r="U56" s="159"/>
      <c r="V56" s="160">
        <v>48.150000000000013</v>
      </c>
      <c r="W56" s="161"/>
      <c r="X56" s="162"/>
      <c r="Y56" s="292"/>
      <c r="Z56" s="293"/>
      <c r="AA56" s="115">
        <f>M56-J56</f>
        <v>-338.006230529596</v>
      </c>
      <c r="AB56" s="156">
        <f>M56/J56</f>
        <v>0.8975738695364861</v>
      </c>
      <c r="AC56" s="281">
        <f>AB72</f>
        <v>0.89709757796795442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1387</v>
      </c>
      <c r="G57" s="103">
        <f t="shared" si="14"/>
        <v>37823.49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2959.8103141671577</v>
      </c>
      <c r="N57" s="106">
        <f>M57/L57</f>
        <v>591.96206283343156</v>
      </c>
      <c r="O57" s="108">
        <f>L57-I57</f>
        <v>0</v>
      </c>
      <c r="P57" s="109">
        <f>N57-K57</f>
        <v>-68.03793716656844</v>
      </c>
      <c r="Q57" s="110">
        <f>N57/K57</f>
        <v>0.8969122164142902</v>
      </c>
      <c r="R57" s="290"/>
      <c r="S57" s="47">
        <v>0.32847222222222222</v>
      </c>
      <c r="T57" s="48">
        <v>0.3479976851851852</v>
      </c>
      <c r="U57" s="111">
        <v>4.8499999999999588</v>
      </c>
      <c r="V57" s="112">
        <v>28.116666666666692</v>
      </c>
      <c r="W57" s="113"/>
      <c r="X57" s="116"/>
      <c r="Y57" s="276"/>
      <c r="Z57" s="277"/>
      <c r="AA57" s="117">
        <f>M57-J57</f>
        <v>-340.18968583284231</v>
      </c>
      <c r="AB57" s="110">
        <f>M57/J57</f>
        <v>0.8969122164142902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2689</v>
      </c>
      <c r="G58" s="103">
        <f t="shared" si="14"/>
        <v>49827.170000000006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2959.4619382451851</v>
      </c>
      <c r="N58" s="106">
        <f>M58/L58</f>
        <v>986.48731274839508</v>
      </c>
      <c r="O58" s="108">
        <f>L58-I58</f>
        <v>0</v>
      </c>
      <c r="P58" s="109">
        <f>N58-K58</f>
        <v>-113.51268725160492</v>
      </c>
      <c r="Q58" s="110">
        <f>N58/K58</f>
        <v>0.8968066479530864</v>
      </c>
      <c r="R58" s="290"/>
      <c r="S58" s="47">
        <v>0.35172453703703704</v>
      </c>
      <c r="T58" s="48">
        <v>0.38958333333333334</v>
      </c>
      <c r="U58" s="111">
        <v>5.3666666666666529</v>
      </c>
      <c r="V58" s="112">
        <v>54.516666666666666</v>
      </c>
      <c r="W58" s="113"/>
      <c r="X58" s="116"/>
      <c r="Y58" s="276"/>
      <c r="Z58" s="277"/>
      <c r="AA58" s="117">
        <f>M58-J58</f>
        <v>-340.53806175481486</v>
      </c>
      <c r="AB58" s="110">
        <f>M58/J58</f>
        <v>0.8968066479530864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2960.4220072942494</v>
      </c>
      <c r="N72" s="138">
        <f>M72/L72</f>
        <v>740.10550182356235</v>
      </c>
      <c r="O72" s="139">
        <f>L72-I72</f>
        <v>0</v>
      </c>
      <c r="P72" s="140">
        <f>N72-K72</f>
        <v>-84.894498176437651</v>
      </c>
      <c r="Q72" s="141">
        <f>N72/K72</f>
        <v>0.89709757796795442</v>
      </c>
      <c r="R72" s="291"/>
      <c r="S72" s="142">
        <f>S56</f>
        <v>0.29166666666666669</v>
      </c>
      <c r="T72" s="143">
        <f>INDEX(T56:T71,COUNTA(T56:T71))</f>
        <v>0.38958333333333334</v>
      </c>
      <c r="U72" s="144"/>
      <c r="V72" s="166"/>
      <c r="W72" s="99"/>
      <c r="X72" s="69"/>
      <c r="Y72" s="279"/>
      <c r="Z72" s="280"/>
      <c r="AA72" s="168">
        <f>M72-J72</f>
        <v>-339.5779927057506</v>
      </c>
      <c r="AB72" s="141">
        <f>M72/J72</f>
        <v>0.89709757796795442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877</v>
      </c>
      <c r="G73" s="148">
        <f t="shared" ref="G73:G75" si="18">E73*F73</f>
        <v>15943.86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3144.6215139442324</v>
      </c>
      <c r="N73" s="152">
        <f>M73/L73</f>
        <v>1048.2071713147441</v>
      </c>
      <c r="O73" s="154">
        <f>L73-I73</f>
        <v>0</v>
      </c>
      <c r="P73" s="155">
        <f>N73-K73</f>
        <v>-151.79282868525593</v>
      </c>
      <c r="Q73" s="156">
        <f>N73/K73</f>
        <v>0.87350597609562008</v>
      </c>
      <c r="R73" s="289">
        <f>Q89</f>
        <v>0.88028309770892998</v>
      </c>
      <c r="S73" s="157">
        <v>0.29185185185185186</v>
      </c>
      <c r="T73" s="158">
        <v>0.3034722222222222</v>
      </c>
      <c r="U73" s="159"/>
      <c r="V73" s="160">
        <v>16.733333333333285</v>
      </c>
      <c r="W73" s="161"/>
      <c r="X73" s="162"/>
      <c r="Y73" s="292"/>
      <c r="Z73" s="293"/>
      <c r="AA73" s="115">
        <f>M73-J73</f>
        <v>-455.37848605576755</v>
      </c>
      <c r="AB73" s="156">
        <f>M73/J73</f>
        <v>0.87350597609562008</v>
      </c>
      <c r="AC73" s="281">
        <f>AB89</f>
        <v>0.88028309770892987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3539</v>
      </c>
      <c r="G74" s="103">
        <f t="shared" si="18"/>
        <v>49652.17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2692.96131896005</v>
      </c>
      <c r="N74" s="106">
        <f>M74/L74</f>
        <v>897.65377298668329</v>
      </c>
      <c r="O74" s="108">
        <f>L74-I74</f>
        <v>0</v>
      </c>
      <c r="P74" s="109">
        <f>N74-K74</f>
        <v>-102.34622701331671</v>
      </c>
      <c r="Q74" s="110">
        <f>N74/K74</f>
        <v>0.89765377298668325</v>
      </c>
      <c r="R74" s="290"/>
      <c r="S74" s="47">
        <v>0.31468750000000001</v>
      </c>
      <c r="T74" s="48">
        <v>0.36944444444444446</v>
      </c>
      <c r="U74" s="111">
        <v>16.150000000000048</v>
      </c>
      <c r="V74" s="112">
        <v>78.850000000000023</v>
      </c>
      <c r="W74" s="113"/>
      <c r="X74" s="116"/>
      <c r="Y74" s="276"/>
      <c r="Z74" s="277"/>
      <c r="AA74" s="117">
        <f>M74-J74</f>
        <v>-307.03868103995001</v>
      </c>
      <c r="AB74" s="110">
        <f>M74/J74</f>
        <v>0.89765377298668336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4561</v>
      </c>
      <c r="G75" s="103">
        <f t="shared" si="18"/>
        <v>65131.079999999994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3141.3047637268014</v>
      </c>
      <c r="N75" s="106">
        <f>M75/L75</f>
        <v>1047.1015879089339</v>
      </c>
      <c r="O75" s="108">
        <f>L75-I75</f>
        <v>0</v>
      </c>
      <c r="P75" s="109">
        <f>N75-K75</f>
        <v>-152.89841209106612</v>
      </c>
      <c r="Q75" s="110">
        <f>N75/K75</f>
        <v>0.87258465659077822</v>
      </c>
      <c r="R75" s="290"/>
      <c r="S75" s="47">
        <v>0.37986111111111109</v>
      </c>
      <c r="T75" s="48">
        <v>0.44035879629629632</v>
      </c>
      <c r="U75" s="111">
        <v>14.999999999999947</v>
      </c>
      <c r="V75" s="112">
        <v>87.116666666666717</v>
      </c>
      <c r="W75" s="113"/>
      <c r="X75" s="116"/>
      <c r="Y75" s="276"/>
      <c r="Z75" s="277"/>
      <c r="AA75" s="117">
        <f>M75-J75</f>
        <v>-458.69523627319859</v>
      </c>
      <c r="AB75" s="110">
        <f>M75/J75</f>
        <v>0.87258465659077822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2992.9625322103616</v>
      </c>
      <c r="N89" s="138">
        <f>M89/L89</f>
        <v>997.6541774034539</v>
      </c>
      <c r="O89" s="139">
        <f>L89-I89</f>
        <v>0</v>
      </c>
      <c r="P89" s="140">
        <f>N89-K89</f>
        <v>-135.67915592987936</v>
      </c>
      <c r="Q89" s="141">
        <f>N89/K89</f>
        <v>0.88028309770892998</v>
      </c>
      <c r="R89" s="291"/>
      <c r="S89" s="142">
        <f>S73</f>
        <v>0.29185185185185186</v>
      </c>
      <c r="T89" s="143">
        <f>INDEX(T73:T88,COUNTA(T73:T88))</f>
        <v>0.44035879629629632</v>
      </c>
      <c r="U89" s="144"/>
      <c r="V89" s="166"/>
      <c r="W89" s="99"/>
      <c r="X89" s="69"/>
      <c r="Y89" s="279"/>
      <c r="Z89" s="280"/>
      <c r="AA89" s="168">
        <f>M89-J89</f>
        <v>-407.03746778963841</v>
      </c>
      <c r="AB89" s="141">
        <f>M89/J89</f>
        <v>0.88028309770892987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1031</v>
      </c>
      <c r="G90" s="148">
        <f t="shared" ref="G90:G93" si="23">E90*F90</f>
        <v>25805.93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2934.0711462450604</v>
      </c>
      <c r="N90" s="152">
        <f>M90/L90</f>
        <v>733.5177865612651</v>
      </c>
      <c r="O90" s="154">
        <f>L90-I90</f>
        <v>0</v>
      </c>
      <c r="P90" s="155">
        <f>N90-K90</f>
        <v>-91.482213438734902</v>
      </c>
      <c r="Q90" s="156">
        <f>N90/K90</f>
        <v>0.88911246855910919</v>
      </c>
      <c r="R90" s="289">
        <f>Q106</f>
        <v>0.886739671048134</v>
      </c>
      <c r="S90" s="157">
        <v>0.29166666666666669</v>
      </c>
      <c r="T90" s="158">
        <v>0.30630787037037038</v>
      </c>
      <c r="U90" s="159"/>
      <c r="V90" s="160">
        <v>21.083333333333325</v>
      </c>
      <c r="W90" s="158"/>
      <c r="X90" s="169"/>
      <c r="Y90" s="292"/>
      <c r="Z90" s="293"/>
      <c r="AA90" s="115">
        <f>M90-J90</f>
        <v>-365.92885375493961</v>
      </c>
      <c r="AB90" s="156">
        <f>M90/J90</f>
        <v>0.88911246855910919</v>
      </c>
      <c r="AC90" s="281">
        <f>AB106</f>
        <v>0.886739671048134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1395</v>
      </c>
      <c r="G91" s="103">
        <f t="shared" si="23"/>
        <v>34623.9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2933.4112149532675</v>
      </c>
      <c r="N91" s="106">
        <f>M91/L91</f>
        <v>733.35280373831688</v>
      </c>
      <c r="O91" s="108">
        <f>L91-I91</f>
        <v>0</v>
      </c>
      <c r="P91" s="109">
        <f>N91-K91</f>
        <v>-91.647196261683121</v>
      </c>
      <c r="Q91" s="110">
        <f>N91/K91</f>
        <v>0.88891248937977807</v>
      </c>
      <c r="R91" s="290"/>
      <c r="S91" s="47">
        <v>0.31699074074074074</v>
      </c>
      <c r="T91" s="48">
        <v>0.33680555555555558</v>
      </c>
      <c r="U91" s="111">
        <v>15.383333333333313</v>
      </c>
      <c r="V91" s="112">
        <v>28.533333333333371</v>
      </c>
      <c r="W91" s="113"/>
      <c r="X91" s="13"/>
      <c r="Y91" s="276"/>
      <c r="Z91" s="277"/>
      <c r="AA91" s="117">
        <f>M91-J91</f>
        <v>-366.58878504673248</v>
      </c>
      <c r="AB91" s="110">
        <f>M91/J91</f>
        <v>0.88891248937977807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2192</v>
      </c>
      <c r="G92" s="103">
        <f t="shared" si="23"/>
        <v>65760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2693.2423208191167</v>
      </c>
      <c r="N92" s="106">
        <f>M92/L92</f>
        <v>897.74744027303893</v>
      </c>
      <c r="O92" s="108">
        <f>L92-I92</f>
        <v>0</v>
      </c>
      <c r="P92" s="109">
        <f>N92-K92</f>
        <v>-102.25255972696107</v>
      </c>
      <c r="Q92" s="110">
        <f>N92/K92</f>
        <v>0.89774744027303899</v>
      </c>
      <c r="R92" s="290"/>
      <c r="S92" s="47">
        <v>0.34803240740740743</v>
      </c>
      <c r="T92" s="48">
        <v>0.38194444444444442</v>
      </c>
      <c r="U92" s="111">
        <v>16.166666666666664</v>
      </c>
      <c r="V92" s="112">
        <v>48.833333333333265</v>
      </c>
      <c r="W92" s="113"/>
      <c r="X92" s="13"/>
      <c r="Y92" s="276"/>
      <c r="Z92" s="277"/>
      <c r="AA92" s="117">
        <f>M92-J92</f>
        <v>-306.75767918088331</v>
      </c>
      <c r="AB92" s="110">
        <f>M92/J92</f>
        <v>0.89774744027303888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1842</v>
      </c>
      <c r="G93" s="103">
        <f t="shared" si="23"/>
        <v>33487.56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3144.2389758179252</v>
      </c>
      <c r="N93" s="106">
        <f>M93/L93</f>
        <v>1048.0796586059751</v>
      </c>
      <c r="O93" s="108">
        <f>L93-I93</f>
        <v>0</v>
      </c>
      <c r="P93" s="109">
        <f>N93-K93</f>
        <v>-151.92034139402494</v>
      </c>
      <c r="Q93" s="110">
        <f>N93/K93</f>
        <v>0.87339971550497919</v>
      </c>
      <c r="R93" s="290"/>
      <c r="S93" s="47">
        <v>0.3923611111111111</v>
      </c>
      <c r="T93" s="48">
        <v>0.41677083333333331</v>
      </c>
      <c r="U93" s="111">
        <v>15.000000000000027</v>
      </c>
      <c r="V93" s="112">
        <v>35.149999999999977</v>
      </c>
      <c r="W93" s="113"/>
      <c r="X93" s="116"/>
      <c r="Y93" s="276"/>
      <c r="Z93" s="277"/>
      <c r="AA93" s="117">
        <f>M93-J93</f>
        <v>-455.76102418207483</v>
      </c>
      <c r="AB93" s="110">
        <f>M93/J93</f>
        <v>0.87339971550497919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2926.2409144588423</v>
      </c>
      <c r="N106" s="138">
        <f>M106/L106</f>
        <v>836.06883270252638</v>
      </c>
      <c r="O106" s="139">
        <f>L106-I106</f>
        <v>0</v>
      </c>
      <c r="P106" s="140">
        <f>N106-K106</f>
        <v>-106.78831015461651</v>
      </c>
      <c r="Q106" s="141">
        <f>N106/K106</f>
        <v>0.886739671048134</v>
      </c>
      <c r="R106" s="291"/>
      <c r="S106" s="142">
        <f>S90</f>
        <v>0.29166666666666669</v>
      </c>
      <c r="T106" s="143">
        <f>INDEX(T90:T105,COUNTA(T90:T105))</f>
        <v>0.41677083333333331</v>
      </c>
      <c r="U106" s="144"/>
      <c r="V106" s="166"/>
      <c r="W106" s="167"/>
      <c r="X106" s="138"/>
      <c r="Y106" s="279"/>
      <c r="Z106" s="280"/>
      <c r="AA106" s="168">
        <f>M106-J106</f>
        <v>-373.75908554115767</v>
      </c>
      <c r="AB106" s="141">
        <f>M106/J106</f>
        <v>0.886739671048134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1427</v>
      </c>
      <c r="G107" s="148">
        <f t="shared" ref="G107:G110" si="27">E107*F107</f>
        <v>36588.28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3175.0309023485779</v>
      </c>
      <c r="N107" s="152">
        <f>M107/L107</f>
        <v>288.63917294077982</v>
      </c>
      <c r="O107" s="154">
        <f>L107-I107</f>
        <v>0</v>
      </c>
      <c r="P107" s="155">
        <f>N107-K107</f>
        <v>-38.633554331947437</v>
      </c>
      <c r="Q107" s="156">
        <f>N107/K107</f>
        <v>0.88195302843016066</v>
      </c>
      <c r="R107" s="289">
        <f>Q123</f>
        <v>0.87362290551662647</v>
      </c>
      <c r="S107" s="157">
        <v>0.70835648148148145</v>
      </c>
      <c r="T107" s="158">
        <v>0.7270833333333333</v>
      </c>
      <c r="U107" s="159"/>
      <c r="V107" s="160">
        <v>26.966666666666672</v>
      </c>
      <c r="W107" s="158"/>
      <c r="X107" s="169"/>
      <c r="Y107" s="292"/>
      <c r="Z107" s="293"/>
      <c r="AA107" s="115">
        <f>M107-J107</f>
        <v>-424.96909765142209</v>
      </c>
      <c r="AB107" s="156">
        <f>M107/J107</f>
        <v>0.88195302843016055</v>
      </c>
      <c r="AC107" s="281">
        <f>AB123</f>
        <v>0.87362290551662647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1747</v>
      </c>
      <c r="G108" s="103">
        <f t="shared" si="27"/>
        <v>51571.44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3139.8901647528714</v>
      </c>
      <c r="N108" s="106">
        <f>M108/L108</f>
        <v>261.65751372940593</v>
      </c>
      <c r="O108" s="108">
        <f>L108-I108</f>
        <v>0</v>
      </c>
      <c r="P108" s="109">
        <f>N108-K108</f>
        <v>-38.342486270594065</v>
      </c>
      <c r="Q108" s="110">
        <f>N108/K108</f>
        <v>0.87219171243135307</v>
      </c>
      <c r="R108" s="290"/>
      <c r="S108" s="47">
        <v>0.73055555555555551</v>
      </c>
      <c r="T108" s="48">
        <v>0.75373842592592588</v>
      </c>
      <c r="U108" s="111">
        <v>4.9999999999999822</v>
      </c>
      <c r="V108" s="112">
        <v>33.383333333333326</v>
      </c>
      <c r="W108" s="113"/>
      <c r="X108" s="13"/>
      <c r="Y108" s="276"/>
      <c r="Z108" s="277"/>
      <c r="AA108" s="117">
        <f>M108-J108</f>
        <v>-460.10983524712856</v>
      </c>
      <c r="AB108" s="110">
        <f>M108/J108</f>
        <v>0.87219171243135318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1894</v>
      </c>
      <c r="G109" s="103">
        <f t="shared" si="27"/>
        <v>56535.9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3140.6725011515327</v>
      </c>
      <c r="N109" s="106">
        <f>M109/L109</f>
        <v>261.72270842929441</v>
      </c>
      <c r="O109" s="108">
        <f>L109-I109</f>
        <v>0</v>
      </c>
      <c r="P109" s="109">
        <f>N109-K109</f>
        <v>-38.277291570705586</v>
      </c>
      <c r="Q109" s="110">
        <f>N109/K109</f>
        <v>0.87240902809764809</v>
      </c>
      <c r="R109" s="290"/>
      <c r="S109" s="47">
        <v>0.75763888888888886</v>
      </c>
      <c r="T109" s="48">
        <v>0.78276620370370376</v>
      </c>
      <c r="U109" s="111">
        <v>5.616666666666692</v>
      </c>
      <c r="V109" s="112">
        <v>36.183333333333451</v>
      </c>
      <c r="W109" s="113"/>
      <c r="X109" s="13"/>
      <c r="Y109" s="276"/>
      <c r="Z109" s="277"/>
      <c r="AA109" s="117">
        <f>M109-J109</f>
        <v>-459.32749884846726</v>
      </c>
      <c r="AB109" s="110">
        <f>M109/J109</f>
        <v>0.87240902809764798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1229</v>
      </c>
      <c r="G110" s="103">
        <f t="shared" si="27"/>
        <v>35112.53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3124.576271186439</v>
      </c>
      <c r="N110" s="106">
        <f>M110/L110</f>
        <v>260.38135593220323</v>
      </c>
      <c r="O110" s="108">
        <f>L110-I110</f>
        <v>0</v>
      </c>
      <c r="P110" s="109">
        <f>N110-K110</f>
        <v>-39.618644067796765</v>
      </c>
      <c r="Q110" s="110">
        <f>N110/K110</f>
        <v>0.86793785310734417</v>
      </c>
      <c r="R110" s="290"/>
      <c r="S110" s="47">
        <v>0.78638888888888892</v>
      </c>
      <c r="T110" s="48">
        <v>0.80277777777777781</v>
      </c>
      <c r="U110" s="111">
        <v>5.2166666666666295</v>
      </c>
      <c r="V110" s="112">
        <v>23.600000000000012</v>
      </c>
      <c r="W110" s="113"/>
      <c r="X110" s="116"/>
      <c r="Y110" s="276"/>
      <c r="Z110" s="277"/>
      <c r="AA110" s="117">
        <f>M110-J110</f>
        <v>-475.42372881356096</v>
      </c>
      <c r="AB110" s="110">
        <f>M110/J110</f>
        <v>0.86793785310734417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3145.0424598598552</v>
      </c>
      <c r="N123" s="138">
        <f>M123/L123</f>
        <v>267.66318807317919</v>
      </c>
      <c r="O123" s="139">
        <f>L123-I123</f>
        <v>0</v>
      </c>
      <c r="P123" s="140">
        <f>N123-K123</f>
        <v>-38.719790650225093</v>
      </c>
      <c r="Q123" s="141">
        <f>N123/K123</f>
        <v>0.87362290551662647</v>
      </c>
      <c r="R123" s="291"/>
      <c r="S123" s="142">
        <f>S107</f>
        <v>0.70835648148148145</v>
      </c>
      <c r="T123" s="143">
        <f>INDEX(T107:T122,COUNTA(T107:T122))</f>
        <v>0.80277777777777781</v>
      </c>
      <c r="U123" s="144"/>
      <c r="V123" s="166"/>
      <c r="W123" s="167"/>
      <c r="X123" s="138"/>
      <c r="Y123" s="279"/>
      <c r="Z123" s="280"/>
      <c r="AA123" s="168">
        <f>M123-J123</f>
        <v>-454.95754014014483</v>
      </c>
      <c r="AB123" s="141">
        <f>M123/J123</f>
        <v>0.87362290551662647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1124</v>
      </c>
      <c r="G124" s="148">
        <f t="shared" ref="G124:G127" si="31">E124*F124</f>
        <v>25267.52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2672.6552179656537</v>
      </c>
      <c r="N124" s="152">
        <f>M124/L124</f>
        <v>534.53104359313079</v>
      </c>
      <c r="O124" s="154">
        <f>L124-I124</f>
        <v>0</v>
      </c>
      <c r="P124" s="155">
        <f>N124-K124</f>
        <v>-65.468956406869211</v>
      </c>
      <c r="Q124" s="156">
        <f>N124/K124</f>
        <v>0.89088507265521799</v>
      </c>
      <c r="R124" s="289">
        <f>Q140</f>
        <v>0.89513280991841371</v>
      </c>
      <c r="S124" s="157">
        <v>0.70833333333333337</v>
      </c>
      <c r="T124" s="158">
        <v>0.72585648148148152</v>
      </c>
      <c r="U124" s="159"/>
      <c r="V124" s="160">
        <v>25.233333333333334</v>
      </c>
      <c r="W124" s="161"/>
      <c r="X124" s="162"/>
      <c r="Y124" s="292"/>
      <c r="Z124" s="293"/>
      <c r="AA124" s="115">
        <f>M124-J124</f>
        <v>-327.34478203434628</v>
      </c>
      <c r="AB124" s="156">
        <f>M124/J124</f>
        <v>0.89088507265521788</v>
      </c>
      <c r="AC124" s="281">
        <f>AB140</f>
        <v>0.89513280991841371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1699</v>
      </c>
      <c r="G125" s="103">
        <f t="shared" si="31"/>
        <v>41693.46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2674.4206383909172</v>
      </c>
      <c r="N125" s="106">
        <f>M125/L125</f>
        <v>668.60515959772931</v>
      </c>
      <c r="O125" s="108">
        <f>L125-I125</f>
        <v>0</v>
      </c>
      <c r="P125" s="109">
        <f>N125-K125</f>
        <v>-81.394840402270688</v>
      </c>
      <c r="Q125" s="110">
        <f>N125/K125</f>
        <v>0.89147354613030572</v>
      </c>
      <c r="R125" s="290"/>
      <c r="S125" s="47">
        <v>0.72916666666666674</v>
      </c>
      <c r="T125" s="48">
        <v>0.75563657407407403</v>
      </c>
      <c r="U125" s="111">
        <v>4.766666666666719</v>
      </c>
      <c r="V125" s="112">
        <v>38.116666666666497</v>
      </c>
      <c r="W125" s="113"/>
      <c r="X125" s="116"/>
      <c r="Y125" s="276"/>
      <c r="Z125" s="277"/>
      <c r="AA125" s="117">
        <f>M125-J125</f>
        <v>-325.57936160908275</v>
      </c>
      <c r="AB125" s="110">
        <f>M125/J125</f>
        <v>0.89147354613030572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1078</v>
      </c>
      <c r="G126" s="103">
        <f t="shared" si="31"/>
        <v>18002.599999999999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2966.9724770642133</v>
      </c>
      <c r="N126" s="106">
        <f>M126/L126</f>
        <v>988.99082568807114</v>
      </c>
      <c r="O126" s="108">
        <f>L126-I126</f>
        <v>0</v>
      </c>
      <c r="P126" s="109">
        <f>N126-K126</f>
        <v>-111.00917431192886</v>
      </c>
      <c r="Q126" s="110">
        <f>N126/K126</f>
        <v>0.89908256880733739</v>
      </c>
      <c r="R126" s="290"/>
      <c r="S126" s="47">
        <v>0.75916666666666666</v>
      </c>
      <c r="T126" s="48">
        <v>0.77430555555555558</v>
      </c>
      <c r="U126" s="111">
        <v>5.0833333333333819</v>
      </c>
      <c r="V126" s="112">
        <v>21.80000000000005</v>
      </c>
      <c r="W126" s="113"/>
      <c r="X126" s="116"/>
      <c r="Y126" s="276"/>
      <c r="Z126" s="277"/>
      <c r="AA126" s="117">
        <f>M126-J126</f>
        <v>-333.02752293578669</v>
      </c>
      <c r="AB126" s="110">
        <f>M126/J126</f>
        <v>0.89908256880733739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4316</v>
      </c>
      <c r="G127" s="103">
        <f t="shared" si="31"/>
        <v>77213.240000000005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2964.6250715512283</v>
      </c>
      <c r="N127" s="106">
        <f>M127/L127</f>
        <v>741.15626788780708</v>
      </c>
      <c r="O127" s="108">
        <f>L127-I127</f>
        <v>0</v>
      </c>
      <c r="P127" s="109">
        <f>N127-K127</f>
        <v>-83.843732112192924</v>
      </c>
      <c r="Q127" s="110">
        <f>N127/K127</f>
        <v>0.89837123380340256</v>
      </c>
      <c r="R127" s="290"/>
      <c r="S127" s="47">
        <v>0.77847222222222223</v>
      </c>
      <c r="T127" s="48">
        <v>0.8391319444444445</v>
      </c>
      <c r="U127" s="111">
        <v>5.9999999999999787</v>
      </c>
      <c r="V127" s="112">
        <v>87.350000000000065</v>
      </c>
      <c r="W127" s="113"/>
      <c r="X127" s="116"/>
      <c r="Y127" s="276"/>
      <c r="Z127" s="277"/>
      <c r="AA127" s="117">
        <f>M127-J127</f>
        <v>-335.3749284487717</v>
      </c>
      <c r="AB127" s="110">
        <f>M127/J127</f>
        <v>0.89837123380340256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2819.6683512430031</v>
      </c>
      <c r="N140" s="138">
        <f>M140/L140</f>
        <v>704.91708781075079</v>
      </c>
      <c r="O140" s="139">
        <f>L140-I140</f>
        <v>0</v>
      </c>
      <c r="P140" s="140">
        <f>N140-K140</f>
        <v>-82.582912189249214</v>
      </c>
      <c r="Q140" s="141">
        <f>N140/K140</f>
        <v>0.89513280991841371</v>
      </c>
      <c r="R140" s="291"/>
      <c r="S140" s="142">
        <f>S124</f>
        <v>0.70833333333333337</v>
      </c>
      <c r="T140" s="143">
        <f>INDEX(T124:T139,COUNTA(T124:T139))</f>
        <v>0.8391319444444445</v>
      </c>
      <c r="U140" s="144"/>
      <c r="V140" s="166"/>
      <c r="W140" s="99"/>
      <c r="X140" s="69"/>
      <c r="Y140" s="279"/>
      <c r="Z140" s="280"/>
      <c r="AA140" s="168">
        <f>M140-J140</f>
        <v>-330.33164875699686</v>
      </c>
      <c r="AB140" s="141">
        <f>M140/J140</f>
        <v>0.89513280991841371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1455</v>
      </c>
      <c r="G141" s="148">
        <f t="shared" ref="G141:G143" si="36">E141*F141</f>
        <v>32417.4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2966.0249150622858</v>
      </c>
      <c r="N141" s="152">
        <f>M141/L141</f>
        <v>593.20498301245721</v>
      </c>
      <c r="O141" s="154">
        <f>L141-I141</f>
        <v>0</v>
      </c>
      <c r="P141" s="155">
        <f>N141-K141</f>
        <v>-66.795016987542795</v>
      </c>
      <c r="Q141" s="156">
        <f>N141/K141</f>
        <v>0.89879542880675334</v>
      </c>
      <c r="R141" s="289">
        <f>Q157</f>
        <v>0.8981663212687323</v>
      </c>
      <c r="S141" s="157">
        <v>0.70833333333333337</v>
      </c>
      <c r="T141" s="158">
        <v>0.7287731481481482</v>
      </c>
      <c r="U141" s="159"/>
      <c r="V141" s="160">
        <v>29.433333333333351</v>
      </c>
      <c r="W141" s="161"/>
      <c r="X141" s="162"/>
      <c r="Y141" s="292"/>
      <c r="Z141" s="293"/>
      <c r="AA141" s="115">
        <f>M141-J141</f>
        <v>-333.9750849377142</v>
      </c>
      <c r="AB141" s="156">
        <f>M141/J141</f>
        <v>0.89879542880675323</v>
      </c>
      <c r="AC141" s="281">
        <f>AB157</f>
        <v>0.8981663212687323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523</v>
      </c>
      <c r="G142" s="103">
        <f t="shared" si="36"/>
        <v>9508.14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2965.0393700787099</v>
      </c>
      <c r="N142" s="106">
        <f>M142/L142</f>
        <v>741.25984251967748</v>
      </c>
      <c r="O142" s="108">
        <f>L142-I142</f>
        <v>0</v>
      </c>
      <c r="P142" s="109">
        <f>N142-K142</f>
        <v>-83.740157480322523</v>
      </c>
      <c r="Q142" s="110">
        <f>N142/K142</f>
        <v>0.89849677881173029</v>
      </c>
      <c r="R142" s="290"/>
      <c r="S142" s="47">
        <v>0.73223379629629626</v>
      </c>
      <c r="T142" s="48">
        <v>0.73958333333333337</v>
      </c>
      <c r="U142" s="111">
        <v>4.9833333333332064</v>
      </c>
      <c r="V142" s="112">
        <v>10.583333333333442</v>
      </c>
      <c r="W142" s="113"/>
      <c r="X142" s="116"/>
      <c r="Y142" s="276"/>
      <c r="Z142" s="277"/>
      <c r="AA142" s="117">
        <f>M142-J142</f>
        <v>-334.96062992129009</v>
      </c>
      <c r="AB142" s="110">
        <f>M142/J142</f>
        <v>0.89849677881173029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6392</v>
      </c>
      <c r="G143" s="103">
        <f t="shared" si="36"/>
        <v>106490.72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2960.7822954194544</v>
      </c>
      <c r="N143" s="106">
        <f>M143/L143</f>
        <v>740.1955738548636</v>
      </c>
      <c r="O143" s="108">
        <f>L143-I143</f>
        <v>0</v>
      </c>
      <c r="P143" s="109">
        <f>N143-K143</f>
        <v>-84.804426145136404</v>
      </c>
      <c r="Q143" s="110">
        <f>N143/K143</f>
        <v>0.89720675618771351</v>
      </c>
      <c r="R143" s="290"/>
      <c r="S143" s="47">
        <v>0.74407407407407411</v>
      </c>
      <c r="T143" s="48">
        <v>0.83402777777777781</v>
      </c>
      <c r="U143" s="111">
        <v>6.466666666666665</v>
      </c>
      <c r="V143" s="112">
        <v>129.53333333333333</v>
      </c>
      <c r="W143" s="113"/>
      <c r="X143" s="116"/>
      <c r="Y143" s="276"/>
      <c r="Z143" s="277"/>
      <c r="AA143" s="117">
        <f>M143-J143</f>
        <v>-339.21770458054561</v>
      </c>
      <c r="AB143" s="110">
        <f>M143/J143</f>
        <v>0.89720675618771351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2963.9488601868165</v>
      </c>
      <c r="N157" s="138">
        <f>M157/L157</f>
        <v>683.98819850464997</v>
      </c>
      <c r="O157" s="139">
        <f>L157-I157</f>
        <v>0</v>
      </c>
      <c r="P157" s="140">
        <f>N157-K157</f>
        <v>-77.550263033811575</v>
      </c>
      <c r="Q157" s="141">
        <f>N157/K157</f>
        <v>0.8981663212687323</v>
      </c>
      <c r="R157" s="291"/>
      <c r="S157" s="142">
        <f>S141</f>
        <v>0.70833333333333337</v>
      </c>
      <c r="T157" s="143">
        <f>INDEX(T141:T156,COUNTA(T141:T156))</f>
        <v>0.83402777777777781</v>
      </c>
      <c r="U157" s="144"/>
      <c r="V157" s="166"/>
      <c r="W157" s="99"/>
      <c r="X157" s="69"/>
      <c r="Y157" s="279"/>
      <c r="Z157" s="280"/>
      <c r="AA157" s="168">
        <f>M157-J157</f>
        <v>-336.05113981318345</v>
      </c>
      <c r="AB157" s="141">
        <f>M157/J157</f>
        <v>0.8981663212687323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3583</v>
      </c>
      <c r="G158" s="148">
        <f t="shared" ref="G158:G161" si="41">E158*F158</f>
        <v>50269.49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2693.4224263938208</v>
      </c>
      <c r="N158" s="152">
        <f>M158/L158</f>
        <v>897.80747546460691</v>
      </c>
      <c r="O158" s="154">
        <f>L158-I158</f>
        <v>0</v>
      </c>
      <c r="P158" s="155">
        <f>N158-K158</f>
        <v>-102.19252453539309</v>
      </c>
      <c r="Q158" s="156">
        <f>N158/K158</f>
        <v>0.89780747546460693</v>
      </c>
      <c r="R158" s="289">
        <f>Q174</f>
        <v>0.88473212614177954</v>
      </c>
      <c r="S158" s="157">
        <v>0.70846064814814813</v>
      </c>
      <c r="T158" s="158">
        <v>0.76388888888888884</v>
      </c>
      <c r="U158" s="159"/>
      <c r="V158" s="160">
        <v>79.81666666666662</v>
      </c>
      <c r="W158" s="161"/>
      <c r="X158" s="162"/>
      <c r="Y158" s="292"/>
      <c r="Z158" s="293"/>
      <c r="AA158" s="115">
        <f>M158-J158</f>
        <v>-306.57757360617916</v>
      </c>
      <c r="AB158" s="156">
        <f>M158/J158</f>
        <v>0.89780747546460693</v>
      </c>
      <c r="AC158" s="281">
        <f>AB174</f>
        <v>0.88473212614177954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1015</v>
      </c>
      <c r="G159" s="103">
        <f t="shared" si="41"/>
        <v>18452.7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3149.9999999999941</v>
      </c>
      <c r="N159" s="106">
        <f>M159/L159</f>
        <v>1049.999999999998</v>
      </c>
      <c r="O159" s="108">
        <f>L159-I159</f>
        <v>0</v>
      </c>
      <c r="P159" s="109">
        <f>N159-K159</f>
        <v>-150.00000000000205</v>
      </c>
      <c r="Q159" s="110">
        <f>N159/K159</f>
        <v>0.87499999999999833</v>
      </c>
      <c r="R159" s="290"/>
      <c r="S159" s="47">
        <v>0.77430555555555558</v>
      </c>
      <c r="T159" s="48">
        <v>0.78773148148148153</v>
      </c>
      <c r="U159" s="111">
        <v>15.000000000000107</v>
      </c>
      <c r="V159" s="112">
        <v>19.333333333333371</v>
      </c>
      <c r="W159" s="113"/>
      <c r="X159" s="116"/>
      <c r="Y159" s="276"/>
      <c r="Z159" s="277"/>
      <c r="AA159" s="117">
        <f>M159-J159</f>
        <v>-450.00000000000591</v>
      </c>
      <c r="AB159" s="110">
        <f>M159/J159</f>
        <v>0.87499999999999833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4670</v>
      </c>
      <c r="G160" s="103">
        <f t="shared" si="41"/>
        <v>66687.599999999991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3141.8426462343518</v>
      </c>
      <c r="N160" s="106">
        <f>M160/L160</f>
        <v>1047.2808820781172</v>
      </c>
      <c r="O160" s="108">
        <f>L160-I160</f>
        <v>0</v>
      </c>
      <c r="P160" s="109">
        <f>N160-K160</f>
        <v>-152.7191179218828</v>
      </c>
      <c r="Q160" s="110">
        <f>N160/K160</f>
        <v>0.87273406839843104</v>
      </c>
      <c r="R160" s="290"/>
      <c r="S160" s="47">
        <v>0.79861111111111116</v>
      </c>
      <c r="T160" s="48">
        <v>0.86054398148148148</v>
      </c>
      <c r="U160" s="111">
        <v>15.666666666666664</v>
      </c>
      <c r="V160" s="112">
        <v>89.183333333333252</v>
      </c>
      <c r="W160" s="113">
        <v>0.86054398148148148</v>
      </c>
      <c r="X160" s="116">
        <v>0.91350694444444447</v>
      </c>
      <c r="Y160" s="276"/>
      <c r="Z160" s="277"/>
      <c r="AA160" s="117">
        <f>M160-J160</f>
        <v>-458.15735376564817</v>
      </c>
      <c r="AB160" s="110">
        <f>M160/J160</f>
        <v>0.87273406839843104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2673</v>
      </c>
      <c r="G161" s="103">
        <f t="shared" si="41"/>
        <v>37502.189999999995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2693.1989924433233</v>
      </c>
      <c r="N161" s="106">
        <f>M161/L161</f>
        <v>897.73299748110776</v>
      </c>
      <c r="O161" s="108">
        <f>L161-I161</f>
        <v>0</v>
      </c>
      <c r="P161" s="109">
        <f>N161-K161</f>
        <v>-102.26700251889224</v>
      </c>
      <c r="Q161" s="110">
        <f>N161/K161</f>
        <v>0.8977329974811078</v>
      </c>
      <c r="R161" s="290"/>
      <c r="S161" s="47">
        <v>0.91350694444444447</v>
      </c>
      <c r="T161" s="48">
        <v>0.95486111111111116</v>
      </c>
      <c r="U161" s="111">
        <v>76.266666666666708</v>
      </c>
      <c r="V161" s="112">
        <v>59.55000000000004</v>
      </c>
      <c r="W161" s="113"/>
      <c r="X161" s="116"/>
      <c r="Y161" s="276"/>
      <c r="Z161" s="277"/>
      <c r="AA161" s="117">
        <f>M161-J161</f>
        <v>-306.80100755667672</v>
      </c>
      <c r="AB161" s="110">
        <f>M161/J161</f>
        <v>0.8977329974811078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2919.6160162678725</v>
      </c>
      <c r="N174" s="138">
        <f t="shared" ref="N174:N179" si="45">M174/L174</f>
        <v>973.20533875595754</v>
      </c>
      <c r="O174" s="139">
        <f t="shared" ref="O174:O179" si="46">L174-I174</f>
        <v>0</v>
      </c>
      <c r="P174" s="140">
        <f t="shared" ref="P174:P179" si="47">N174-K174</f>
        <v>-126.79466124404246</v>
      </c>
      <c r="Q174" s="141">
        <f t="shared" ref="Q174:Q179" si="48">N174/K174</f>
        <v>0.88473212614177954</v>
      </c>
      <c r="R174" s="291"/>
      <c r="S174" s="142">
        <f>S158</f>
        <v>0.70846064814814813</v>
      </c>
      <c r="T174" s="143">
        <f>INDEX(T158:T173,COUNTA(T158:T173))</f>
        <v>0.95486111111111116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-380.38398373212749</v>
      </c>
      <c r="AB174" s="141">
        <f t="shared" ref="AB174:AB179" si="50">M174/J174</f>
        <v>0.88473212614177954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1594</v>
      </c>
      <c r="G175" s="148">
        <f t="shared" ref="G175:G179" si="51">E175*F175</f>
        <v>28978.92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2695.3499295443867</v>
      </c>
      <c r="N175" s="152">
        <f t="shared" si="45"/>
        <v>673.83748238609667</v>
      </c>
      <c r="O175" s="154">
        <f t="shared" si="46"/>
        <v>0</v>
      </c>
      <c r="P175" s="155">
        <f t="shared" si="47"/>
        <v>-76.162517613903333</v>
      </c>
      <c r="Q175" s="156">
        <f t="shared" si="48"/>
        <v>0.89844997651479552</v>
      </c>
      <c r="R175" s="289">
        <f>Q191</f>
        <v>0.88390580722290735</v>
      </c>
      <c r="S175" s="157">
        <v>0.70833333333333337</v>
      </c>
      <c r="T175" s="158">
        <v>0.73297453703703708</v>
      </c>
      <c r="U175" s="159"/>
      <c r="V175" s="160">
        <v>35.483333333333334</v>
      </c>
      <c r="W175" s="158"/>
      <c r="X175" s="169"/>
      <c r="Y175" s="292"/>
      <c r="Z175" s="293"/>
      <c r="AA175" s="171">
        <f t="shared" si="49"/>
        <v>-304.65007045561333</v>
      </c>
      <c r="AB175" s="156">
        <f t="shared" si="50"/>
        <v>0.89844997651479552</v>
      </c>
      <c r="AC175" s="281">
        <f>AB191</f>
        <v>0.88390580722290735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2197</v>
      </c>
      <c r="G176" s="103">
        <f t="shared" si="51"/>
        <v>54529.54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2934.7680890537977</v>
      </c>
      <c r="N176" s="106">
        <f t="shared" si="45"/>
        <v>733.69202226344942</v>
      </c>
      <c r="O176" s="108">
        <f t="shared" si="46"/>
        <v>0</v>
      </c>
      <c r="P176" s="109">
        <f t="shared" si="47"/>
        <v>-91.307977736550583</v>
      </c>
      <c r="Q176" s="110">
        <f t="shared" si="48"/>
        <v>0.88932366334963564</v>
      </c>
      <c r="R176" s="290"/>
      <c r="S176" s="47">
        <v>0.74311342592592589</v>
      </c>
      <c r="T176" s="48">
        <v>0.77430555555555558</v>
      </c>
      <c r="U176" s="111">
        <v>14.599999999999884</v>
      </c>
      <c r="V176" s="112">
        <v>44.916666666666757</v>
      </c>
      <c r="W176" s="113"/>
      <c r="X176" s="13"/>
      <c r="Y176" s="276"/>
      <c r="Z176" s="277"/>
      <c r="AA176" s="172">
        <f t="shared" si="49"/>
        <v>-365.23191094620233</v>
      </c>
      <c r="AB176" s="110">
        <f t="shared" si="50"/>
        <v>0.88932366334963564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1554</v>
      </c>
      <c r="G177" s="103">
        <f t="shared" si="51"/>
        <v>38896.620000000003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2932.0754716981119</v>
      </c>
      <c r="N177" s="106">
        <f t="shared" si="45"/>
        <v>733.01886792452797</v>
      </c>
      <c r="O177" s="108">
        <f t="shared" si="46"/>
        <v>0</v>
      </c>
      <c r="P177" s="109">
        <f t="shared" si="47"/>
        <v>-91.981132075472033</v>
      </c>
      <c r="Q177" s="110">
        <f t="shared" si="48"/>
        <v>0.88850771869639755</v>
      </c>
      <c r="R177" s="290"/>
      <c r="S177" s="47">
        <v>0.78555555555555556</v>
      </c>
      <c r="T177" s="48">
        <v>0.80763888888888891</v>
      </c>
      <c r="U177" s="111">
        <v>16.199999999999974</v>
      </c>
      <c r="V177" s="112">
        <v>31.800000000000015</v>
      </c>
      <c r="W177" s="113"/>
      <c r="X177" s="13"/>
      <c r="Y177" s="276"/>
      <c r="Z177" s="277"/>
      <c r="AA177" s="172">
        <f t="shared" si="49"/>
        <v>-367.92452830188813</v>
      </c>
      <c r="AB177" s="110">
        <f t="shared" si="50"/>
        <v>0.88850771869639755</v>
      </c>
      <c r="AC177" s="282"/>
    </row>
    <row r="178" spans="1:29" ht="15.75" customHeight="1">
      <c r="A178" s="285"/>
      <c r="B178" s="100" t="s">
        <v>120</v>
      </c>
      <c r="C178" s="274" t="s">
        <v>156</v>
      </c>
      <c r="D178" s="275"/>
      <c r="E178" s="101">
        <v>18.18</v>
      </c>
      <c r="F178" s="102">
        <v>3048</v>
      </c>
      <c r="G178" s="103">
        <f t="shared" si="51"/>
        <v>55412.639999999999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3145.8715596330262</v>
      </c>
      <c r="N178" s="106">
        <f t="shared" si="45"/>
        <v>1048.6238532110087</v>
      </c>
      <c r="O178" s="108">
        <f t="shared" si="46"/>
        <v>0</v>
      </c>
      <c r="P178" s="109">
        <f t="shared" si="47"/>
        <v>-151.37614678899126</v>
      </c>
      <c r="Q178" s="110">
        <f t="shared" si="48"/>
        <v>0.8738532110091739</v>
      </c>
      <c r="R178" s="290"/>
      <c r="S178" s="47">
        <v>0.81805555555555554</v>
      </c>
      <c r="T178" s="48">
        <v>0.85842592592592593</v>
      </c>
      <c r="U178" s="111">
        <v>14.999999999999947</v>
      </c>
      <c r="V178" s="112">
        <v>58.133333333333361</v>
      </c>
      <c r="W178" s="113">
        <v>0.85842592592592593</v>
      </c>
      <c r="X178" s="116">
        <v>0.91062500000000002</v>
      </c>
      <c r="Y178" s="276"/>
      <c r="Z178" s="277"/>
      <c r="AA178" s="172">
        <f t="shared" si="49"/>
        <v>-454.12844036697379</v>
      </c>
      <c r="AB178" s="110">
        <f t="shared" si="50"/>
        <v>0.8738532110091739</v>
      </c>
      <c r="AC178" s="282"/>
    </row>
    <row r="179" spans="1:29" ht="15.75" customHeight="1">
      <c r="A179" s="285"/>
      <c r="B179" s="100" t="s">
        <v>120</v>
      </c>
      <c r="C179" s="274" t="s">
        <v>154</v>
      </c>
      <c r="D179" s="275"/>
      <c r="E179" s="101">
        <v>14.28</v>
      </c>
      <c r="F179" s="102">
        <v>3440</v>
      </c>
      <c r="G179" s="103">
        <f t="shared" si="51"/>
        <v>49123.199999999997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3141.552511415523</v>
      </c>
      <c r="N179" s="106">
        <f t="shared" si="45"/>
        <v>1047.1841704718411</v>
      </c>
      <c r="O179" s="108">
        <f t="shared" si="46"/>
        <v>0</v>
      </c>
      <c r="P179" s="109">
        <f t="shared" si="47"/>
        <v>-152.81582952815893</v>
      </c>
      <c r="Q179" s="110">
        <f t="shared" si="48"/>
        <v>0.87265347539320093</v>
      </c>
      <c r="R179" s="290"/>
      <c r="S179" s="47">
        <v>0.91062500000000002</v>
      </c>
      <c r="T179" s="48">
        <v>0.95625000000000004</v>
      </c>
      <c r="U179" s="111">
        <v>75.166666666666686</v>
      </c>
      <c r="V179" s="112">
        <v>65.700000000000045</v>
      </c>
      <c r="W179" s="113"/>
      <c r="X179" s="116"/>
      <c r="Y179" s="276"/>
      <c r="Z179" s="277"/>
      <c r="AA179" s="172">
        <f t="shared" si="49"/>
        <v>-458.44748858447701</v>
      </c>
      <c r="AB179" s="110">
        <f t="shared" si="50"/>
        <v>0.87265347539320082</v>
      </c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2969.9235122689688</v>
      </c>
      <c r="N191" s="138">
        <f>M191/L191</f>
        <v>824.97875340804683</v>
      </c>
      <c r="O191" s="139">
        <f>L191-I191</f>
        <v>0</v>
      </c>
      <c r="P191" s="140">
        <f>N191-K191</f>
        <v>-108.35457992528643</v>
      </c>
      <c r="Q191" s="141">
        <f>N191/K191</f>
        <v>0.88390580722290735</v>
      </c>
      <c r="R191" s="291"/>
      <c r="S191" s="142">
        <f>S175</f>
        <v>0.70833333333333337</v>
      </c>
      <c r="T191" s="143">
        <f>INDEX(T175:T190,COUNTA(T175:T190))</f>
        <v>0.95625000000000004</v>
      </c>
      <c r="U191" s="144"/>
      <c r="V191" s="166"/>
      <c r="W191" s="167"/>
      <c r="X191" s="138"/>
      <c r="Y191" s="279"/>
      <c r="Z191" s="280"/>
      <c r="AA191" s="174">
        <f>M191-J191</f>
        <v>-390.07648773103119</v>
      </c>
      <c r="AB191" s="141">
        <f>M191/J191</f>
        <v>0.88390580722290735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633" priority="1" operator="greaterThan">
      <formula>0</formula>
    </cfRule>
  </conditionalFormatting>
  <conditionalFormatting sqref="P5:P191 AA5:AA191">
    <cfRule type="cellIs" dxfId="632" priority="4" operator="lessThan">
      <formula>0</formula>
    </cfRule>
  </conditionalFormatting>
  <conditionalFormatting sqref="Q5:Q191 AB5:AB191">
    <cfRule type="cellIs" dxfId="631" priority="2" operator="greaterThan">
      <formula>1</formula>
    </cfRule>
    <cfRule type="cellIs" dxfId="630" priority="3" operator="lessThan">
      <formula>0.8</formula>
    </cfRule>
  </conditionalFormatting>
  <conditionalFormatting sqref="AC5:AC6 R5:R191 AC107:AC112">
    <cfRule type="cellIs" dxfId="629" priority="5" operator="lessThan">
      <formula>0.8</formula>
    </cfRule>
  </conditionalFormatting>
  <conditionalFormatting sqref="AC12:AC20">
    <cfRule type="cellIs" dxfId="628" priority="15" operator="lessThan">
      <formula>0.8</formula>
    </cfRule>
  </conditionalFormatting>
  <conditionalFormatting sqref="AC22:AC27">
    <cfRule type="cellIs" dxfId="627" priority="14" operator="lessThan">
      <formula>0.8</formula>
    </cfRule>
  </conditionalFormatting>
  <conditionalFormatting sqref="AC39:AC44">
    <cfRule type="cellIs" dxfId="626" priority="12" operator="lessThan">
      <formula>0.8</formula>
    </cfRule>
  </conditionalFormatting>
  <conditionalFormatting sqref="AC56">
    <cfRule type="cellIs" dxfId="625" priority="13" operator="lessThan">
      <formula>0.8</formula>
    </cfRule>
  </conditionalFormatting>
  <conditionalFormatting sqref="AC73">
    <cfRule type="cellIs" dxfId="624" priority="7" operator="lessThan">
      <formula>0.8</formula>
    </cfRule>
  </conditionalFormatting>
  <conditionalFormatting sqref="AC90:AC95">
    <cfRule type="cellIs" dxfId="623" priority="6" operator="lessThan">
      <formula>0.8</formula>
    </cfRule>
  </conditionalFormatting>
  <conditionalFormatting sqref="AC124">
    <cfRule type="cellIs" dxfId="622" priority="11" operator="lessThan">
      <formula>0.8</formula>
    </cfRule>
  </conditionalFormatting>
  <conditionalFormatting sqref="AC141">
    <cfRule type="cellIs" dxfId="621" priority="10" operator="lessThan">
      <formula>0.8</formula>
    </cfRule>
  </conditionalFormatting>
  <conditionalFormatting sqref="AC158">
    <cfRule type="cellIs" dxfId="620" priority="9" operator="lessThan">
      <formula>0.8</formula>
    </cfRule>
  </conditionalFormatting>
  <conditionalFormatting sqref="AC175:AC180">
    <cfRule type="cellIs" dxfId="619" priority="8" operator="lessThan">
      <formula>0.8</formula>
    </cfRule>
  </conditionalFormatting>
  <dataValidations count="1">
    <dataValidation type="list" allowBlank="1" showInputMessage="1" showErrorMessage="1" sqref="Y5:Z191" xr:uid="{EAD25A03-A0A2-4625-9E6D-BFD4686EF4F1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DDF0-353B-44FB-8DA8-158A4B57FB54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46281</v>
      </c>
      <c r="E1" s="88" t="s">
        <v>3</v>
      </c>
      <c r="F1" s="89">
        <f>SUM(G5:G123)</f>
        <v>2268355.0500000003</v>
      </c>
      <c r="G1" s="90" t="s">
        <v>84</v>
      </c>
      <c r="H1" s="91">
        <f>L21+L38+L55+L72+L89+L106+L123</f>
        <v>136.71666666666667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46079</v>
      </c>
      <c r="B2" s="332"/>
      <c r="C2" s="92" t="s">
        <v>40</v>
      </c>
      <c r="D2" s="93">
        <f>AVERAGE(N21,N38,N55,N72,N89,N106,N123)</f>
        <v>139.19850069327566</v>
      </c>
      <c r="E2" s="93" t="s">
        <v>91</v>
      </c>
      <c r="F2" s="94">
        <f>F1/D1</f>
        <v>49.012662863810206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4018</v>
      </c>
      <c r="G5" s="148">
        <f t="shared" ref="G5:G7" si="0">E5*F5</f>
        <v>228101.86000000002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1782.6965738230217</v>
      </c>
      <c r="N5" s="152">
        <f>M5/L5</f>
        <v>71.307862952920871</v>
      </c>
      <c r="O5" s="154">
        <f>L5-I5</f>
        <v>0</v>
      </c>
      <c r="P5" s="155">
        <f>N5-K5</f>
        <v>-8.6921370470791288</v>
      </c>
      <c r="Q5" s="156">
        <f>N5/K5</f>
        <v>0.89134828691151091</v>
      </c>
      <c r="R5" s="289">
        <f>Q21</f>
        <v>0.89182690595427538</v>
      </c>
      <c r="S5" s="157">
        <v>0.29166666666666669</v>
      </c>
      <c r="T5" s="158">
        <v>0.38557870370370373</v>
      </c>
      <c r="U5" s="159"/>
      <c r="V5" s="160">
        <v>135.23333333333335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-217.30342617697829</v>
      </c>
      <c r="AF5" s="132">
        <f>M5/J5</f>
        <v>0.8913482869115108</v>
      </c>
      <c r="AG5" s="373">
        <f>AF21</f>
        <v>0.89182690595427538</v>
      </c>
    </row>
    <row r="6" spans="1:33" ht="15.75" customHeight="1">
      <c r="A6" s="285"/>
      <c r="B6" s="100" t="s">
        <v>185</v>
      </c>
      <c r="C6" s="361" t="s">
        <v>188</v>
      </c>
      <c r="D6" s="361"/>
      <c r="E6" s="101">
        <v>59.52</v>
      </c>
      <c r="F6" s="102">
        <v>3569</v>
      </c>
      <c r="G6" s="103">
        <f t="shared" si="0"/>
        <v>212426.88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1783.5091615769015</v>
      </c>
      <c r="N6" s="106">
        <f>M6/L6</f>
        <v>71.340366463076066</v>
      </c>
      <c r="O6" s="108">
        <f>L6-I6</f>
        <v>0</v>
      </c>
      <c r="P6" s="109">
        <f>N6-K6</f>
        <v>-8.6596335369239341</v>
      </c>
      <c r="Q6" s="110">
        <f>N6/K6</f>
        <v>0.89175458078845082</v>
      </c>
      <c r="R6" s="290"/>
      <c r="S6" s="47">
        <v>0.3888888888888889</v>
      </c>
      <c r="T6" s="48">
        <v>0.47226851851851853</v>
      </c>
      <c r="U6" s="111">
        <v>4.7666666666666391</v>
      </c>
      <c r="V6" s="112">
        <v>120.06666666666668</v>
      </c>
      <c r="W6" s="113">
        <v>0.47226851851851853</v>
      </c>
      <c r="X6" s="116">
        <v>0.51041666666666663</v>
      </c>
      <c r="Y6" s="12"/>
      <c r="Z6" s="198"/>
      <c r="AA6" s="276"/>
      <c r="AB6" s="277"/>
      <c r="AC6" s="12"/>
      <c r="AD6" s="198"/>
      <c r="AE6" s="117">
        <f>M6-J6</f>
        <v>-216.49083842309847</v>
      </c>
      <c r="AF6" s="110">
        <f>M6/J6</f>
        <v>0.89175458078845071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1522</v>
      </c>
      <c r="G7" s="103">
        <f t="shared" si="0"/>
        <v>117711.48000000001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1784.7557003257291</v>
      </c>
      <c r="N7" s="106">
        <f>M7/L7</f>
        <v>74.364820846905374</v>
      </c>
      <c r="O7" s="108">
        <f>L7-I7</f>
        <v>0</v>
      </c>
      <c r="P7" s="109">
        <f>N7-K7</f>
        <v>-8.9685124864279544</v>
      </c>
      <c r="Q7" s="110">
        <f>N7/K7</f>
        <v>0.89237785016286453</v>
      </c>
      <c r="R7" s="290"/>
      <c r="S7" s="47">
        <v>0.51041666666666663</v>
      </c>
      <c r="T7" s="48">
        <v>0.54594907407407411</v>
      </c>
      <c r="U7" s="111">
        <v>54.933333333333259</v>
      </c>
      <c r="V7" s="112">
        <v>51.166666666666778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-215.24429967427091</v>
      </c>
      <c r="AF7" s="110">
        <f>M7/J7</f>
        <v>0.89237785016286453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24.666666666666668</v>
      </c>
      <c r="M21" s="137">
        <f t="shared" si="4"/>
        <v>1783.6538119085508</v>
      </c>
      <c r="N21" s="138">
        <f>M21/L21</f>
        <v>72.310289671968278</v>
      </c>
      <c r="O21" s="139">
        <f>L21-I21</f>
        <v>0</v>
      </c>
      <c r="P21" s="140">
        <f>N21-K21</f>
        <v>-8.7707914091128032</v>
      </c>
      <c r="Q21" s="141">
        <f>N21/K21</f>
        <v>0.89182690595427538</v>
      </c>
      <c r="R21" s="291"/>
      <c r="S21" s="142">
        <f>S5</f>
        <v>0.29166666666666669</v>
      </c>
      <c r="T21" s="143">
        <f>INDEX(T5:T20,COUNTA(T5:T20))</f>
        <v>0.54594907407407411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-216.34618809144922</v>
      </c>
      <c r="AF21" s="141">
        <f>M21/J21</f>
        <v>0.89182690595427538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197</v>
      </c>
      <c r="D22" s="288"/>
      <c r="E22" s="147">
        <v>71.55</v>
      </c>
      <c r="F22" s="159">
        <v>2243</v>
      </c>
      <c r="G22" s="148">
        <f t="shared" ref="G22:G24" si="5">E22*F22</f>
        <v>160486.65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1784.0919133893078</v>
      </c>
      <c r="N22" s="152">
        <f>M22/L22</f>
        <v>81.095086972241262</v>
      </c>
      <c r="O22" s="154">
        <f>L22-I22</f>
        <v>0</v>
      </c>
      <c r="P22" s="155">
        <f>N22-K22</f>
        <v>-9.8140039368496446</v>
      </c>
      <c r="Q22" s="156">
        <f>N22/K22</f>
        <v>0.89204595669465392</v>
      </c>
      <c r="R22" s="289">
        <f>Q38</f>
        <v>0.89169482777706166</v>
      </c>
      <c r="S22" s="157">
        <v>0.29166666666666669</v>
      </c>
      <c r="T22" s="158">
        <v>0.3440509259259259</v>
      </c>
      <c r="U22" s="159"/>
      <c r="V22" s="160">
        <v>75.433333333333266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-215.90808661069218</v>
      </c>
      <c r="AF22" s="156">
        <f>M22/J22</f>
        <v>0.89204595669465392</v>
      </c>
      <c r="AG22" s="358">
        <f>AF38</f>
        <v>0.89169482777706177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2300</v>
      </c>
      <c r="G23" s="103">
        <f t="shared" si="5"/>
        <v>123648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1784.0982546864893</v>
      </c>
      <c r="N23" s="106">
        <f>M23/L23</f>
        <v>89.204912734324466</v>
      </c>
      <c r="O23" s="108">
        <f>L23-I23</f>
        <v>0</v>
      </c>
      <c r="P23" s="109">
        <f>N23-K23</f>
        <v>-10.795087265675534</v>
      </c>
      <c r="Q23" s="110">
        <f>N23/K23</f>
        <v>0.89204912734324471</v>
      </c>
      <c r="R23" s="290"/>
      <c r="S23" s="47">
        <v>0.34722222222222221</v>
      </c>
      <c r="T23" s="48">
        <v>0.4009375</v>
      </c>
      <c r="U23" s="111">
        <v>4.5666666666666877</v>
      </c>
      <c r="V23" s="112">
        <v>77.350000000000023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-215.90174531351067</v>
      </c>
      <c r="AF23" s="110">
        <f>M23/J23</f>
        <v>0.89204912734324471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1681</v>
      </c>
      <c r="G24" s="103">
        <f t="shared" si="5"/>
        <v>79628.97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1781.9787985865735</v>
      </c>
      <c r="N24" s="106">
        <f>M24/L24</f>
        <v>84.856133266027314</v>
      </c>
      <c r="O24" s="108">
        <f>L24-I24</f>
        <v>0</v>
      </c>
      <c r="P24" s="109">
        <f>N24-K24</f>
        <v>-10.381961972067927</v>
      </c>
      <c r="Q24" s="110">
        <f>N24/K24</f>
        <v>0.8909893992932868</v>
      </c>
      <c r="R24" s="290"/>
      <c r="S24" s="47">
        <v>0.40444444444444444</v>
      </c>
      <c r="T24" s="48">
        <v>0.44374999999999998</v>
      </c>
      <c r="U24" s="111">
        <v>5.0499999999999901</v>
      </c>
      <c r="V24" s="112">
        <v>56.599999999999973</v>
      </c>
      <c r="W24" s="113"/>
      <c r="X24" s="116"/>
      <c r="Y24" s="12"/>
      <c r="Z24" s="198"/>
      <c r="AA24" s="276"/>
      <c r="AB24" s="277"/>
      <c r="AC24" s="12"/>
      <c r="AD24" s="198"/>
      <c r="AE24" s="117">
        <f>M24-J24</f>
        <v>-218.02120141342652</v>
      </c>
      <c r="AF24" s="110">
        <f>M24/J24</f>
        <v>0.89098939929328669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1783.3896555541235</v>
      </c>
      <c r="N38" s="138">
        <f>M38/L38</f>
        <v>84.923316931148733</v>
      </c>
      <c r="O38" s="139">
        <f>L38-I38</f>
        <v>0</v>
      </c>
      <c r="P38" s="140">
        <f>N38-K38</f>
        <v>-10.314778306946508</v>
      </c>
      <c r="Q38" s="141">
        <f>N38/K38</f>
        <v>0.89169482777706166</v>
      </c>
      <c r="R38" s="291"/>
      <c r="S38" s="142">
        <f>S22</f>
        <v>0.29166666666666669</v>
      </c>
      <c r="T38" s="143">
        <f>INDEX(T22:T37,COUNTA(T22:T37))</f>
        <v>0.44374999999999998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-216.61034444587654</v>
      </c>
      <c r="AF38" s="141">
        <f>M38/J38</f>
        <v>0.89169482777706177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329</v>
      </c>
      <c r="G39" s="148">
        <f t="shared" ref="G39:G42" si="9">E39*F39</f>
        <v>21516.600000000002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1783.7349397590365</v>
      </c>
      <c r="N39" s="152">
        <f>M39/L39</f>
        <v>74.322289156626525</v>
      </c>
      <c r="O39" s="154">
        <f>L39-I39</f>
        <v>0</v>
      </c>
      <c r="P39" s="155">
        <f>N39-K39</f>
        <v>-9.0110441767068039</v>
      </c>
      <c r="Q39" s="156">
        <f>N39/K39</f>
        <v>0.89186746987951837</v>
      </c>
      <c r="R39" s="289">
        <f>Q55</f>
        <v>0.89160521533321324</v>
      </c>
      <c r="S39" s="157">
        <v>0.29166666666666669</v>
      </c>
      <c r="T39" s="158">
        <v>0.29935185185185187</v>
      </c>
      <c r="U39" s="159"/>
      <c r="V39" s="160">
        <v>11.066666666666665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-216.26506024096352</v>
      </c>
      <c r="AF39" s="156">
        <f>M39/J39</f>
        <v>0.89186746987951826</v>
      </c>
      <c r="AG39" s="281">
        <f>AF55</f>
        <v>0.89160521533321335</v>
      </c>
    </row>
    <row r="40" spans="1:33" ht="15.75" customHeight="1">
      <c r="A40" s="285"/>
      <c r="B40" s="163" t="s">
        <v>185</v>
      </c>
      <c r="C40" s="274" t="s">
        <v>195</v>
      </c>
      <c r="D40" s="275"/>
      <c r="E40" s="101">
        <v>59.54</v>
      </c>
      <c r="F40" s="102">
        <v>2598</v>
      </c>
      <c r="G40" s="103">
        <f t="shared" si="9"/>
        <v>154684.91999999998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1782.1646341463409</v>
      </c>
      <c r="N40" s="106">
        <f>M40/L40</f>
        <v>77.485418875927863</v>
      </c>
      <c r="O40" s="108">
        <f>L40-I40</f>
        <v>0</v>
      </c>
      <c r="P40" s="109">
        <f>N40-K40</f>
        <v>-9.4711028632025744</v>
      </c>
      <c r="Q40" s="110">
        <f>N40/K40</f>
        <v>0.89108231707317043</v>
      </c>
      <c r="R40" s="290"/>
      <c r="S40" s="47">
        <v>0.30277777777777776</v>
      </c>
      <c r="T40" s="48">
        <v>0.36351851851851852</v>
      </c>
      <c r="U40" s="111">
        <v>4.9333333333332785</v>
      </c>
      <c r="V40" s="112">
        <v>87.466666666666697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-217.83536585365914</v>
      </c>
      <c r="AF40" s="110">
        <f>M40/J40</f>
        <v>0.89108231707317043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2989</v>
      </c>
      <c r="G41" s="103">
        <f t="shared" si="9"/>
        <v>175364.63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1781.818181818182</v>
      </c>
      <c r="N41" s="106">
        <f>M41/L41</f>
        <v>77.470355731225297</v>
      </c>
      <c r="O41" s="108">
        <f>L41-I41</f>
        <v>0</v>
      </c>
      <c r="P41" s="109">
        <f>N41-K41</f>
        <v>-9.4861660079051404</v>
      </c>
      <c r="Q41" s="110">
        <f>N41/K41</f>
        <v>0.89090909090909087</v>
      </c>
      <c r="R41" s="290"/>
      <c r="S41" s="47">
        <v>0.36690972222222223</v>
      </c>
      <c r="T41" s="48">
        <v>0.43680555555555556</v>
      </c>
      <c r="U41" s="111">
        <v>4.8833333333333506</v>
      </c>
      <c r="V41" s="112">
        <v>100.64999999999999</v>
      </c>
      <c r="W41" s="113"/>
      <c r="X41" s="116"/>
      <c r="Y41" s="12"/>
      <c r="Z41" s="198"/>
      <c r="AA41" s="276"/>
      <c r="AB41" s="277"/>
      <c r="AC41" s="12"/>
      <c r="AD41" s="198"/>
      <c r="AE41" s="117">
        <f>M41-J41</f>
        <v>-218.18181818181802</v>
      </c>
      <c r="AF41" s="110">
        <f>M41/J41</f>
        <v>0.89090909090909098</v>
      </c>
      <c r="AG41" s="282"/>
    </row>
    <row r="42" spans="1:33" ht="15.75" customHeight="1">
      <c r="A42" s="285"/>
      <c r="B42" s="163" t="s">
        <v>185</v>
      </c>
      <c r="C42" s="274" t="s">
        <v>192</v>
      </c>
      <c r="D42" s="275"/>
      <c r="E42" s="101">
        <v>59.34</v>
      </c>
      <c r="F42" s="102">
        <v>1140</v>
      </c>
      <c r="G42" s="103">
        <f t="shared" si="9"/>
        <v>67647.600000000006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1785.1239669421477</v>
      </c>
      <c r="N42" s="106">
        <f>M42/L42</f>
        <v>74.380165289256155</v>
      </c>
      <c r="O42" s="108">
        <f>L42-I42</f>
        <v>0</v>
      </c>
      <c r="P42" s="109">
        <f>N42-K42</f>
        <v>-8.9531680440771737</v>
      </c>
      <c r="Q42" s="110">
        <f>N42/K42</f>
        <v>0.89256198347107396</v>
      </c>
      <c r="R42" s="290"/>
      <c r="S42" s="47">
        <v>0.44097222222222221</v>
      </c>
      <c r="T42" s="48">
        <v>0.46758101851851852</v>
      </c>
      <c r="U42" s="111">
        <v>5.9999999999999787</v>
      </c>
      <c r="V42" s="112">
        <v>38.316666666666691</v>
      </c>
      <c r="W42" s="113"/>
      <c r="X42" s="116"/>
      <c r="Y42" s="12"/>
      <c r="Z42" s="198"/>
      <c r="AA42" s="276"/>
      <c r="AB42" s="277"/>
      <c r="AC42" s="12"/>
      <c r="AD42" s="198"/>
      <c r="AE42" s="117">
        <f>M42-J42</f>
        <v>-214.87603305785228</v>
      </c>
      <c r="AF42" s="110">
        <f>M42/J42</f>
        <v>0.89256198347107385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1783.2104306664266</v>
      </c>
      <c r="N55" s="138">
        <f t="shared" ref="N55:N60" si="13">M55/L55</f>
        <v>75.881294921975595</v>
      </c>
      <c r="O55" s="139">
        <f t="shared" ref="O55:O60" si="14">L55-I55</f>
        <v>0</v>
      </c>
      <c r="P55" s="140">
        <f t="shared" ref="P55:P60" si="15">N55-K55</f>
        <v>-9.2250880567478077</v>
      </c>
      <c r="Q55" s="141">
        <f t="shared" ref="Q55:Q60" si="16">N55/K55</f>
        <v>0.89160521533321324</v>
      </c>
      <c r="R55" s="291"/>
      <c r="S55" s="142">
        <f>S39</f>
        <v>0.29166666666666669</v>
      </c>
      <c r="T55" s="143">
        <f>INDEX(T39:T54,COUNTA(T39:T54))</f>
        <v>0.46758101851851852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 t="shared" ref="AE55:AE60" si="17">M55-J55</f>
        <v>-216.78956933357335</v>
      </c>
      <c r="AF55" s="141">
        <f t="shared" ref="AF55:AF60" si="18">M55/J55</f>
        <v>0.89160521533321335</v>
      </c>
      <c r="AG55" s="283"/>
    </row>
    <row r="56" spans="1:33" ht="15.75" customHeight="1">
      <c r="A56" s="294" t="s">
        <v>220</v>
      </c>
      <c r="B56" s="114" t="s">
        <v>177</v>
      </c>
      <c r="C56" s="362" t="s">
        <v>178</v>
      </c>
      <c r="D56" s="362"/>
      <c r="E56" s="147">
        <v>19.7</v>
      </c>
      <c r="F56" s="97">
        <v>3210</v>
      </c>
      <c r="G56" s="148">
        <f t="shared" ref="G56:G60" si="19">E56*F56</f>
        <v>63237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1079.596412556054</v>
      </c>
      <c r="N56" s="152">
        <f t="shared" si="13"/>
        <v>83.045877888927237</v>
      </c>
      <c r="O56" s="154">
        <f t="shared" si="14"/>
        <v>0</v>
      </c>
      <c r="P56" s="155">
        <f t="shared" si="15"/>
        <v>-9.2618144187650699</v>
      </c>
      <c r="Q56" s="156">
        <f t="shared" si="16"/>
        <v>0.89966367713004503</v>
      </c>
      <c r="R56" s="289">
        <f>Q72</f>
        <v>0.89292607495893905</v>
      </c>
      <c r="S56" s="157">
        <v>0.25</v>
      </c>
      <c r="T56" s="158">
        <v>0.37388888888888888</v>
      </c>
      <c r="U56" s="159"/>
      <c r="V56" s="160">
        <v>178.39999999999998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17"/>
        <v>-120.40358744394598</v>
      </c>
      <c r="AF56" s="156">
        <f t="shared" si="18"/>
        <v>0.89966367713004503</v>
      </c>
      <c r="AG56" s="281">
        <f>AF72</f>
        <v>0.89292607495893905</v>
      </c>
    </row>
    <row r="57" spans="1:33" ht="15.75" customHeight="1">
      <c r="A57" s="295"/>
      <c r="B57" s="100" t="s">
        <v>198</v>
      </c>
      <c r="C57" s="361" t="s">
        <v>202</v>
      </c>
      <c r="D57" s="361"/>
      <c r="E57" s="101">
        <v>71.84</v>
      </c>
      <c r="F57" s="102">
        <v>842</v>
      </c>
      <c r="G57" s="103">
        <f t="shared" si="19"/>
        <v>60489.280000000006</v>
      </c>
      <c r="H57" s="26"/>
      <c r="I57" s="104">
        <v>19</v>
      </c>
      <c r="J57" s="105">
        <v>1800</v>
      </c>
      <c r="K57" s="106">
        <f t="shared" ref="K57:K60" si="20">J57/I57</f>
        <v>94.736842105263165</v>
      </c>
      <c r="L57" s="107">
        <v>19</v>
      </c>
      <c r="M57" s="105">
        <f>F57/V57*60</f>
        <v>1607.2110286320249</v>
      </c>
      <c r="N57" s="106">
        <f t="shared" si="13"/>
        <v>84.59005413852762</v>
      </c>
      <c r="O57" s="108">
        <f t="shared" si="14"/>
        <v>0</v>
      </c>
      <c r="P57" s="109">
        <f t="shared" si="15"/>
        <v>-10.146787966735545</v>
      </c>
      <c r="Q57" s="110">
        <f t="shared" si="16"/>
        <v>0.89289501590668041</v>
      </c>
      <c r="R57" s="290"/>
      <c r="S57" s="47">
        <v>0.37708333333333333</v>
      </c>
      <c r="T57" s="48">
        <v>0.39891203703703704</v>
      </c>
      <c r="U57" s="111">
        <v>4.5999999999999996</v>
      </c>
      <c r="V57" s="112">
        <v>31.433333333333344</v>
      </c>
      <c r="W57" s="113"/>
      <c r="X57" s="116"/>
      <c r="Y57" s="12"/>
      <c r="Z57" s="198"/>
      <c r="AA57" s="276"/>
      <c r="AB57" s="277"/>
      <c r="AC57" s="12"/>
      <c r="AD57" s="198"/>
      <c r="AE57" s="117">
        <f t="shared" si="17"/>
        <v>-192.78897136797514</v>
      </c>
      <c r="AF57" s="110">
        <f t="shared" si="18"/>
        <v>0.89289501590668052</v>
      </c>
      <c r="AG57" s="282"/>
    </row>
    <row r="58" spans="1:33" ht="15.75" customHeight="1">
      <c r="A58" s="295"/>
      <c r="B58" s="100" t="s">
        <v>198</v>
      </c>
      <c r="C58" s="361" t="s">
        <v>226</v>
      </c>
      <c r="D58" s="361"/>
      <c r="E58" s="101">
        <v>56.43</v>
      </c>
      <c r="F58" s="102">
        <v>1174</v>
      </c>
      <c r="G58" s="103">
        <f t="shared" si="19"/>
        <v>66248.819999999992</v>
      </c>
      <c r="H58" s="26"/>
      <c r="I58" s="104">
        <v>19</v>
      </c>
      <c r="J58" s="105">
        <v>1800</v>
      </c>
      <c r="K58" s="106">
        <f t="shared" si="20"/>
        <v>94.736842105263165</v>
      </c>
      <c r="L58" s="107">
        <v>19</v>
      </c>
      <c r="M58" s="105">
        <f>F58/V58*60</f>
        <v>1606.9961977186301</v>
      </c>
      <c r="N58" s="106">
        <f t="shared" si="13"/>
        <v>84.578747248348961</v>
      </c>
      <c r="O58" s="108">
        <f t="shared" si="14"/>
        <v>0</v>
      </c>
      <c r="P58" s="109">
        <f t="shared" si="15"/>
        <v>-10.158094856914204</v>
      </c>
      <c r="Q58" s="110">
        <f t="shared" si="16"/>
        <v>0.89277566539923892</v>
      </c>
      <c r="R58" s="290"/>
      <c r="S58" s="47">
        <v>0.40219907407407407</v>
      </c>
      <c r="T58" s="48">
        <v>0.43263888888888891</v>
      </c>
      <c r="U58" s="111">
        <v>4.7333333333333272</v>
      </c>
      <c r="V58" s="112">
        <v>43.833333333333364</v>
      </c>
      <c r="W58" s="113"/>
      <c r="X58" s="116"/>
      <c r="Y58" s="12"/>
      <c r="Z58" s="198"/>
      <c r="AA58" s="276"/>
      <c r="AB58" s="277"/>
      <c r="AC58" s="12"/>
      <c r="AD58" s="198"/>
      <c r="AE58" s="117">
        <f t="shared" si="17"/>
        <v>-193.00380228136987</v>
      </c>
      <c r="AF58" s="110">
        <f t="shared" si="18"/>
        <v>0.89277566539923892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1223</v>
      </c>
      <c r="G59" s="103">
        <f t="shared" si="19"/>
        <v>70603.789999999994</v>
      </c>
      <c r="H59" s="26"/>
      <c r="I59" s="104">
        <v>22</v>
      </c>
      <c r="J59" s="105">
        <v>1800</v>
      </c>
      <c r="K59" s="106">
        <f t="shared" si="20"/>
        <v>81.818181818181813</v>
      </c>
      <c r="L59" s="107">
        <v>22</v>
      </c>
      <c r="M59" s="105">
        <f>F59/V59*60</f>
        <v>1606.8613138686142</v>
      </c>
      <c r="N59" s="106">
        <f t="shared" si="13"/>
        <v>73.039150630391546</v>
      </c>
      <c r="O59" s="108">
        <f t="shared" si="14"/>
        <v>0</v>
      </c>
      <c r="P59" s="109">
        <f t="shared" si="15"/>
        <v>-8.7790311877902667</v>
      </c>
      <c r="Q59" s="110">
        <f t="shared" si="16"/>
        <v>0.89270072992700789</v>
      </c>
      <c r="R59" s="290"/>
      <c r="S59" s="47">
        <v>0.43703703703703706</v>
      </c>
      <c r="T59" s="48">
        <v>0.46875</v>
      </c>
      <c r="U59" s="111">
        <v>6.3333333333333375</v>
      </c>
      <c r="V59" s="112">
        <v>45.666666666666636</v>
      </c>
      <c r="W59" s="113">
        <v>0.46875</v>
      </c>
      <c r="X59" s="116">
        <v>0.50773148148148151</v>
      </c>
      <c r="Y59" s="12"/>
      <c r="Z59" s="198"/>
      <c r="AA59" s="276"/>
      <c r="AB59" s="277"/>
      <c r="AC59" s="12"/>
      <c r="AD59" s="198"/>
      <c r="AE59" s="199">
        <f t="shared" si="17"/>
        <v>-193.13868613138584</v>
      </c>
      <c r="AF59" s="200">
        <f t="shared" si="18"/>
        <v>0.89270072992700789</v>
      </c>
      <c r="AG59" s="282"/>
    </row>
    <row r="60" spans="1:33" ht="15.75" customHeight="1">
      <c r="A60" s="296"/>
      <c r="B60" s="100" t="s">
        <v>179</v>
      </c>
      <c r="C60" s="361" t="s">
        <v>181</v>
      </c>
      <c r="D60" s="361"/>
      <c r="E60" s="101">
        <v>29.97</v>
      </c>
      <c r="F60" s="105">
        <v>2230</v>
      </c>
      <c r="G60" s="103">
        <f t="shared" si="19"/>
        <v>66833.099999999991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2483.9108910891136</v>
      </c>
      <c r="N60" s="106">
        <f t="shared" si="13"/>
        <v>118.28147100424351</v>
      </c>
      <c r="O60" s="108">
        <f t="shared" si="14"/>
        <v>0</v>
      </c>
      <c r="P60" s="109">
        <f t="shared" si="15"/>
        <v>-14.575671852899347</v>
      </c>
      <c r="Q60" s="110">
        <f t="shared" si="16"/>
        <v>0.89029064196742425</v>
      </c>
      <c r="R60" s="290"/>
      <c r="S60" s="47">
        <v>0.50773148148148151</v>
      </c>
      <c r="T60" s="48">
        <v>0.54513888888888884</v>
      </c>
      <c r="U60" s="111">
        <v>56.133333333333368</v>
      </c>
      <c r="V60" s="112">
        <v>53.866666666666561</v>
      </c>
      <c r="W60" s="113"/>
      <c r="X60" s="116"/>
      <c r="Y60" s="12"/>
      <c r="Z60" s="198"/>
      <c r="AA60" s="276"/>
      <c r="AB60" s="277"/>
      <c r="AC60" s="12"/>
      <c r="AD60" s="198"/>
      <c r="AE60" s="199">
        <f t="shared" si="17"/>
        <v>-306.08910891088635</v>
      </c>
      <c r="AF60" s="200">
        <f t="shared" si="18"/>
        <v>0.89029064196742425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18.8</v>
      </c>
      <c r="J72" s="137">
        <f t="shared" si="21"/>
        <v>1878</v>
      </c>
      <c r="K72" s="138">
        <f t="shared" ref="K72:K75" si="22">J72/I72</f>
        <v>99.893617021276597</v>
      </c>
      <c r="L72" s="136">
        <f t="shared" ref="L72:M72" si="23">AVERAGE(L56:L71)</f>
        <v>18.8</v>
      </c>
      <c r="M72" s="137">
        <f t="shared" si="23"/>
        <v>1676.9151687728875</v>
      </c>
      <c r="N72" s="138">
        <f>M72/L72</f>
        <v>89.197615360259974</v>
      </c>
      <c r="O72" s="139">
        <f>L72-I72</f>
        <v>0</v>
      </c>
      <c r="P72" s="140">
        <f>N72-K72</f>
        <v>-10.696001661016624</v>
      </c>
      <c r="Q72" s="141">
        <f>N72/K72</f>
        <v>0.89292607495893905</v>
      </c>
      <c r="R72" s="291"/>
      <c r="S72" s="142">
        <f>S56</f>
        <v>0.25</v>
      </c>
      <c r="T72" s="143">
        <f>INDEX(T56:T71,COUNTA(T56:T71))</f>
        <v>0.54513888888888884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-201.08483122711255</v>
      </c>
      <c r="AF72" s="141">
        <f>M72/J72</f>
        <v>0.89292607495893905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252</v>
      </c>
      <c r="D73" s="275"/>
      <c r="E73" s="101">
        <v>24.94</v>
      </c>
      <c r="F73" s="102">
        <v>4052</v>
      </c>
      <c r="G73" s="103">
        <f t="shared" ref="G73:G75" si="24">E73*F73</f>
        <v>101056.88</v>
      </c>
      <c r="H73" s="13"/>
      <c r="I73" s="104">
        <v>6</v>
      </c>
      <c r="J73" s="105">
        <v>3273</v>
      </c>
      <c r="K73" s="106">
        <f t="shared" si="22"/>
        <v>545.5</v>
      </c>
      <c r="L73" s="118">
        <v>6</v>
      </c>
      <c r="M73" s="105">
        <f>F73/V73*60</f>
        <v>2757.5047258979212</v>
      </c>
      <c r="N73" s="106">
        <f>M73/L73</f>
        <v>459.58412098298686</v>
      </c>
      <c r="O73" s="108">
        <f>L73-I73</f>
        <v>0</v>
      </c>
      <c r="P73" s="109">
        <f>N73-K73</f>
        <v>-85.91587901701314</v>
      </c>
      <c r="Q73" s="110">
        <f>N73/K73</f>
        <v>0.84250068007880263</v>
      </c>
      <c r="R73" s="289">
        <f>Q89</f>
        <v>0.86311935298795595</v>
      </c>
      <c r="S73" s="47">
        <v>0.31527777777777777</v>
      </c>
      <c r="T73" s="48">
        <v>0.37650462962962961</v>
      </c>
      <c r="U73" s="111">
        <v>4.9999999999999822</v>
      </c>
      <c r="V73" s="112">
        <v>88.166666666666643</v>
      </c>
      <c r="W73" s="161"/>
      <c r="X73" s="162"/>
      <c r="Y73" s="12"/>
      <c r="Z73" s="198"/>
      <c r="AA73" s="292"/>
      <c r="AB73" s="293"/>
      <c r="AC73" s="12"/>
      <c r="AD73" s="198"/>
      <c r="AE73" s="115">
        <f>M73-J73</f>
        <v>-515.49527410207884</v>
      </c>
      <c r="AF73" s="156">
        <f>M73/J73</f>
        <v>0.84250068007880263</v>
      </c>
      <c r="AG73" s="281">
        <f>AF89</f>
        <v>0.86311935298795595</v>
      </c>
    </row>
    <row r="74" spans="1:33" ht="15.75" customHeight="1">
      <c r="A74" s="285"/>
      <c r="B74" s="100" t="s">
        <v>179</v>
      </c>
      <c r="C74" s="274" t="s">
        <v>253</v>
      </c>
      <c r="D74" s="275"/>
      <c r="E74" s="101">
        <v>20.83</v>
      </c>
      <c r="F74" s="102">
        <v>2853</v>
      </c>
      <c r="G74" s="121">
        <f t="shared" si="24"/>
        <v>59427.99</v>
      </c>
      <c r="H74" s="122"/>
      <c r="I74" s="104">
        <v>6</v>
      </c>
      <c r="J74" s="105">
        <v>3600</v>
      </c>
      <c r="K74" s="106">
        <f t="shared" si="22"/>
        <v>600</v>
      </c>
      <c r="L74" s="107">
        <v>6</v>
      </c>
      <c r="M74" s="105">
        <f>F74/V74*60</f>
        <v>3037.7994676131311</v>
      </c>
      <c r="N74" s="106">
        <f>M74/L74</f>
        <v>506.29991126885517</v>
      </c>
      <c r="O74" s="108">
        <f>L74-I74</f>
        <v>0</v>
      </c>
      <c r="P74" s="109">
        <f>N74-K74</f>
        <v>-93.700088731144831</v>
      </c>
      <c r="Q74" s="110">
        <f>N74/K74</f>
        <v>0.84383318544809194</v>
      </c>
      <c r="R74" s="290"/>
      <c r="S74" s="47">
        <v>0.37986111111111109</v>
      </c>
      <c r="T74" s="48">
        <v>0.41899305555555555</v>
      </c>
      <c r="U74" s="111">
        <v>4.8333333333333428</v>
      </c>
      <c r="V74" s="112">
        <v>56.350000000000016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-562.20053238686887</v>
      </c>
      <c r="AF74" s="110">
        <f>M74/J74</f>
        <v>0.84383318544809194</v>
      </c>
      <c r="AG74" s="282"/>
    </row>
    <row r="75" spans="1:33" ht="15.75" customHeight="1">
      <c r="A75" s="285"/>
      <c r="B75" s="100" t="s">
        <v>221</v>
      </c>
      <c r="C75" s="274" t="s">
        <v>222</v>
      </c>
      <c r="D75" s="275"/>
      <c r="E75" s="101">
        <v>27.05</v>
      </c>
      <c r="F75" s="102">
        <v>622</v>
      </c>
      <c r="G75" s="121">
        <f t="shared" si="24"/>
        <v>16825.100000000002</v>
      </c>
      <c r="H75" s="62"/>
      <c r="I75" s="104">
        <v>6</v>
      </c>
      <c r="J75" s="105">
        <v>3273</v>
      </c>
      <c r="K75" s="106">
        <f t="shared" si="22"/>
        <v>545.5</v>
      </c>
      <c r="L75" s="118">
        <v>6</v>
      </c>
      <c r="M75" s="105">
        <f>F75/V75*60</f>
        <v>2961.9047619047496</v>
      </c>
      <c r="N75" s="106">
        <f>M75/L75</f>
        <v>493.65079365079163</v>
      </c>
      <c r="O75" s="123">
        <f>L75-I75</f>
        <v>0</v>
      </c>
      <c r="P75" s="124">
        <f>N75-K75</f>
        <v>-51.849206349208373</v>
      </c>
      <c r="Q75" s="125">
        <f>N75/K75</f>
        <v>0.90495104243958135</v>
      </c>
      <c r="R75" s="290"/>
      <c r="S75" s="47">
        <v>0.42249999999999999</v>
      </c>
      <c r="T75" s="48">
        <v>0.43125000000000002</v>
      </c>
      <c r="U75" s="111">
        <v>5.0499999999999901</v>
      </c>
      <c r="V75" s="112">
        <v>12.600000000000051</v>
      </c>
      <c r="W75" s="113"/>
      <c r="X75" s="116"/>
      <c r="Y75" s="12"/>
      <c r="Z75" s="198"/>
      <c r="AA75" s="276"/>
      <c r="AB75" s="277"/>
      <c r="AC75" s="12"/>
      <c r="AD75" s="198"/>
      <c r="AE75" s="117">
        <f>M75-J75</f>
        <v>-311.09523809525035</v>
      </c>
      <c r="AF75" s="110">
        <f>M75/J75</f>
        <v>0.90495104243958135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5">AVERAGE(I73:I88)</f>
        <v>6</v>
      </c>
      <c r="J89" s="137">
        <f t="shared" si="25"/>
        <v>3382</v>
      </c>
      <c r="K89" s="138">
        <f t="shared" ref="K89" si="26">J89/I89</f>
        <v>563.66666666666663</v>
      </c>
      <c r="L89" s="136">
        <f t="shared" ref="L89:M89" si="27">AVERAGE(L73:L88)</f>
        <v>6</v>
      </c>
      <c r="M89" s="137">
        <f t="shared" si="27"/>
        <v>2919.0696518052669</v>
      </c>
      <c r="N89" s="138">
        <f>M89/L89</f>
        <v>486.51160863421114</v>
      </c>
      <c r="O89" s="139">
        <f>L89-I89</f>
        <v>0</v>
      </c>
      <c r="P89" s="140">
        <f>N89-K89</f>
        <v>-77.155058032455486</v>
      </c>
      <c r="Q89" s="141">
        <f>N89/K89</f>
        <v>0.86311935298795595</v>
      </c>
      <c r="R89" s="291"/>
      <c r="S89" s="142">
        <f>S73</f>
        <v>0.31527777777777777</v>
      </c>
      <c r="T89" s="143">
        <f>INDEX(T73:T88,COUNTA(T73:T88))</f>
        <v>0.43125000000000002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0</v>
      </c>
      <c r="AD89" s="191">
        <f>SUM(AD73:AD88)</f>
        <v>0</v>
      </c>
      <c r="AE89" s="168">
        <f>M89-J89</f>
        <v>-462.93034819473314</v>
      </c>
      <c r="AF89" s="141">
        <f>M89/J89</f>
        <v>0.86311935298795595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208</v>
      </c>
      <c r="D90" s="288"/>
      <c r="E90" s="147">
        <v>56.79</v>
      </c>
      <c r="F90" s="159">
        <v>1475</v>
      </c>
      <c r="G90" s="148">
        <f t="shared" ref="G90:G92" si="28">E90*F90</f>
        <v>83765.25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1783.6748404433984</v>
      </c>
      <c r="N90" s="152">
        <f>M90/L90</f>
        <v>77.551080019278189</v>
      </c>
      <c r="O90" s="154">
        <f>L90-I90</f>
        <v>0</v>
      </c>
      <c r="P90" s="155">
        <f>N90-K90</f>
        <v>-9.4054417198522486</v>
      </c>
      <c r="Q90" s="156">
        <f>N90/K90</f>
        <v>0.8918374202216991</v>
      </c>
      <c r="R90" s="289">
        <f>Q106</f>
        <v>0.89127780536541279</v>
      </c>
      <c r="S90" s="157">
        <v>0.70859953703703704</v>
      </c>
      <c r="T90" s="158">
        <v>0.74305555555555558</v>
      </c>
      <c r="U90" s="159"/>
      <c r="V90" s="160">
        <v>49.616666666666696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-216.32515955660165</v>
      </c>
      <c r="AF90" s="156">
        <f>M90/J90</f>
        <v>0.89183742022169921</v>
      </c>
      <c r="AG90" s="358">
        <f>AF106</f>
        <v>0.8912778053654129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11">
        <v>1181</v>
      </c>
      <c r="G91" s="103">
        <f t="shared" si="28"/>
        <v>67163.47</v>
      </c>
      <c r="H91" s="26"/>
      <c r="I91" s="104">
        <v>23</v>
      </c>
      <c r="J91" s="105">
        <v>2000</v>
      </c>
      <c r="K91" s="106">
        <f t="shared" ref="K91:K92" si="29">J91/I91</f>
        <v>86.956521739130437</v>
      </c>
      <c r="L91" s="107">
        <v>23</v>
      </c>
      <c r="M91" s="105">
        <f>F91/V91*60</f>
        <v>1782.6415094339634</v>
      </c>
      <c r="N91" s="106">
        <f>M91/L91</f>
        <v>77.50615258408537</v>
      </c>
      <c r="O91" s="108">
        <f>L91-I91</f>
        <v>0</v>
      </c>
      <c r="P91" s="109">
        <f>N91-K91</f>
        <v>-9.4503691550450668</v>
      </c>
      <c r="Q91" s="110">
        <f>N91/K91</f>
        <v>0.89132075471698169</v>
      </c>
      <c r="R91" s="290"/>
      <c r="S91" s="47">
        <v>0.74670138888888893</v>
      </c>
      <c r="T91" s="48">
        <v>0.77430555555555558</v>
      </c>
      <c r="U91" s="111">
        <v>5.2500000000000213</v>
      </c>
      <c r="V91" s="112">
        <v>39.749999999999979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-217.35849056603661</v>
      </c>
      <c r="AF91" s="110">
        <f>M91/J91</f>
        <v>0.89132075471698169</v>
      </c>
      <c r="AG91" s="359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11">
        <v>1385</v>
      </c>
      <c r="G92" s="103">
        <f t="shared" si="28"/>
        <v>65926</v>
      </c>
      <c r="H92" s="26"/>
      <c r="I92" s="104">
        <v>23</v>
      </c>
      <c r="J92" s="105">
        <v>2000</v>
      </c>
      <c r="K92" s="106">
        <f t="shared" si="29"/>
        <v>86.956521739130437</v>
      </c>
      <c r="L92" s="107">
        <v>23</v>
      </c>
      <c r="M92" s="105">
        <f>F92/V92*60</f>
        <v>1781.3504823151152</v>
      </c>
      <c r="N92" s="106">
        <f>M92/L92</f>
        <v>77.450020970222397</v>
      </c>
      <c r="O92" s="108">
        <f>L92-I92</f>
        <v>0</v>
      </c>
      <c r="P92" s="109">
        <f>N92-K92</f>
        <v>-9.5065007689080403</v>
      </c>
      <c r="Q92" s="110">
        <f>N92/K92</f>
        <v>0.89067524115755758</v>
      </c>
      <c r="R92" s="290"/>
      <c r="S92" s="47">
        <v>0.77802083333333338</v>
      </c>
      <c r="T92" s="48">
        <v>0.81041666666666667</v>
      </c>
      <c r="U92" s="111">
        <v>5.3500000000000369</v>
      </c>
      <c r="V92" s="112">
        <v>46.649999999999935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-218.64951768488481</v>
      </c>
      <c r="AF92" s="110">
        <f>M92/J92</f>
        <v>0.89067524115755758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23</v>
      </c>
      <c r="J106" s="137">
        <f t="shared" si="30"/>
        <v>2000</v>
      </c>
      <c r="K106" s="138">
        <f t="shared" ref="K106" si="31">J106/I106</f>
        <v>86.956521739130437</v>
      </c>
      <c r="L106" s="136">
        <f t="shared" ref="L106:M106" si="32">AVERAGE(L90:L105)</f>
        <v>23</v>
      </c>
      <c r="M106" s="137">
        <f t="shared" si="32"/>
        <v>1782.5556107308257</v>
      </c>
      <c r="N106" s="138">
        <f>M106/L106</f>
        <v>77.502417857861985</v>
      </c>
      <c r="O106" s="139">
        <f>L106-I106</f>
        <v>0</v>
      </c>
      <c r="P106" s="140">
        <f>N106-K106</f>
        <v>-9.4541038812684519</v>
      </c>
      <c r="Q106" s="141">
        <f>N106/K106</f>
        <v>0.89127780536541279</v>
      </c>
      <c r="R106" s="291"/>
      <c r="S106" s="142">
        <f>S90</f>
        <v>0.70859953703703704</v>
      </c>
      <c r="T106" s="143">
        <f>INDEX(T90:T105,COUNTA(T90:T105))</f>
        <v>0.81041666666666667</v>
      </c>
      <c r="U106" s="144"/>
      <c r="V106" s="166"/>
      <c r="W106" s="187"/>
      <c r="X106" s="188"/>
      <c r="Y106" s="179">
        <f t="shared" ref="Y106:Z106" si="33">SUM(Y90:Y105)</f>
        <v>0</v>
      </c>
      <c r="Z106" s="180">
        <f t="shared" si="33"/>
        <v>0</v>
      </c>
      <c r="AA106" s="279"/>
      <c r="AB106" s="280"/>
      <c r="AC106" s="179">
        <f t="shared" ref="AC106:AD106" si="34">SUM(AC90:AC105)</f>
        <v>0</v>
      </c>
      <c r="AD106" s="180">
        <f t="shared" si="34"/>
        <v>0</v>
      </c>
      <c r="AE106" s="168">
        <f>M106-J106</f>
        <v>-217.44438926917428</v>
      </c>
      <c r="AF106" s="141">
        <f>M106/J106</f>
        <v>0.8912778053654129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207</v>
      </c>
      <c r="D107" s="288"/>
      <c r="E107" s="147">
        <v>57.3</v>
      </c>
      <c r="F107" s="97">
        <v>833</v>
      </c>
      <c r="G107" s="148">
        <f t="shared" ref="G107:G110" si="35">E107*F107</f>
        <v>47730.899999999994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1783.9381320642469</v>
      </c>
      <c r="N107" s="152">
        <f>M107/L107</f>
        <v>84.949434860202231</v>
      </c>
      <c r="O107" s="154">
        <f>L107-I107</f>
        <v>0</v>
      </c>
      <c r="P107" s="155">
        <f>N107-K107</f>
        <v>-10.288660377893009</v>
      </c>
      <c r="Q107" s="156">
        <f>N107/K107</f>
        <v>0.89196906603212345</v>
      </c>
      <c r="R107" s="289">
        <f>Q123</f>
        <v>0.89191973802113089</v>
      </c>
      <c r="S107" s="157">
        <v>0.70833333333333337</v>
      </c>
      <c r="T107" s="158">
        <v>0.7277893518518519</v>
      </c>
      <c r="U107" s="159"/>
      <c r="V107" s="160">
        <v>28.016666666666676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-216.06186793575307</v>
      </c>
      <c r="AF107" s="156">
        <f>M107/J107</f>
        <v>0.89196906603212345</v>
      </c>
      <c r="AG107" s="281">
        <f>AF123</f>
        <v>0.891919738021131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02">
        <v>180</v>
      </c>
      <c r="G108" s="103">
        <f t="shared" si="35"/>
        <v>9120.6</v>
      </c>
      <c r="H108" s="26"/>
      <c r="I108" s="104">
        <v>20</v>
      </c>
      <c r="J108" s="105">
        <v>2000</v>
      </c>
      <c r="K108" s="106">
        <f t="shared" ref="K108:K110" si="36">J108/I108</f>
        <v>100</v>
      </c>
      <c r="L108" s="107">
        <v>20</v>
      </c>
      <c r="M108" s="105">
        <f>F108/V108*60</f>
        <v>1785.1239669422</v>
      </c>
      <c r="N108" s="106">
        <f>M108/L108</f>
        <v>89.256198347110001</v>
      </c>
      <c r="O108" s="108">
        <f>L108-I108</f>
        <v>0</v>
      </c>
      <c r="P108" s="109">
        <f>N108-K108</f>
        <v>-10.743801652889999</v>
      </c>
      <c r="Q108" s="110">
        <f>N108/K108</f>
        <v>0.89256198347110005</v>
      </c>
      <c r="R108" s="290"/>
      <c r="S108" s="47">
        <v>0.73125000000000007</v>
      </c>
      <c r="T108" s="48">
        <v>0.73545138888888884</v>
      </c>
      <c r="U108" s="111">
        <v>4.9833333333333663</v>
      </c>
      <c r="V108" s="112">
        <v>6.0499999999998266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-214.87603305779999</v>
      </c>
      <c r="AF108" s="110">
        <f>M108/J108</f>
        <v>0.89256198347110005</v>
      </c>
      <c r="AG108" s="282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02">
        <v>1077</v>
      </c>
      <c r="G109" s="103">
        <f t="shared" si="35"/>
        <v>58254.93</v>
      </c>
      <c r="H109" s="26"/>
      <c r="I109" s="104">
        <v>19</v>
      </c>
      <c r="J109" s="105">
        <v>2000</v>
      </c>
      <c r="K109" s="106">
        <f t="shared" si="36"/>
        <v>105.26315789473684</v>
      </c>
      <c r="L109" s="107">
        <v>19</v>
      </c>
      <c r="M109" s="105">
        <f>F109/V109*60</f>
        <v>1783.4406623735072</v>
      </c>
      <c r="N109" s="106">
        <f>M109/L109</f>
        <v>93.865298019658269</v>
      </c>
      <c r="O109" s="108">
        <f>L109-I109</f>
        <v>0</v>
      </c>
      <c r="P109" s="109">
        <f>N109-K109</f>
        <v>-11.397859875078566</v>
      </c>
      <c r="Q109" s="110">
        <f>N109/K109</f>
        <v>0.89172033118675365</v>
      </c>
      <c r="R109" s="290"/>
      <c r="S109" s="47">
        <v>0.73958333333333337</v>
      </c>
      <c r="T109" s="48">
        <v>0.76474537037037038</v>
      </c>
      <c r="U109" s="111">
        <v>5.9500000000001307</v>
      </c>
      <c r="V109" s="112">
        <v>36.233333333333292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-216.55933762649283</v>
      </c>
      <c r="AF109" s="110">
        <f>M109/J109</f>
        <v>0.89172033118675353</v>
      </c>
      <c r="AG109" s="282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1555</v>
      </c>
      <c r="G110" s="103">
        <f t="shared" si="35"/>
        <v>90454.35</v>
      </c>
      <c r="H110" s="26"/>
      <c r="I110" s="104">
        <v>19</v>
      </c>
      <c r="J110" s="105">
        <v>1800</v>
      </c>
      <c r="K110" s="106">
        <f t="shared" si="36"/>
        <v>94.736842105263165</v>
      </c>
      <c r="L110" s="107">
        <v>19</v>
      </c>
      <c r="M110" s="105">
        <f>F110/V110*60</f>
        <v>1604.4711951848674</v>
      </c>
      <c r="N110" s="106">
        <f>M110/L110</f>
        <v>84.445852378150917</v>
      </c>
      <c r="O110" s="108">
        <f>L110-I110</f>
        <v>0</v>
      </c>
      <c r="P110" s="109">
        <f>N110-K110</f>
        <v>-10.290989727112247</v>
      </c>
      <c r="Q110" s="110">
        <f>N110/K110</f>
        <v>0.89137288621381516</v>
      </c>
      <c r="R110" s="290"/>
      <c r="S110" s="47">
        <v>0.7680555555555556</v>
      </c>
      <c r="T110" s="48">
        <v>0.80843750000000003</v>
      </c>
      <c r="U110" s="111">
        <v>4.766666666666719</v>
      </c>
      <c r="V110" s="112">
        <v>58.149999999999977</v>
      </c>
      <c r="W110" s="113"/>
      <c r="X110" s="116"/>
      <c r="Y110" s="12"/>
      <c r="Z110" s="198"/>
      <c r="AA110" s="276"/>
      <c r="AB110" s="277"/>
      <c r="AC110" s="12"/>
      <c r="AD110" s="198"/>
      <c r="AE110" s="117">
        <f>M110-J110</f>
        <v>-195.52880481513262</v>
      </c>
      <c r="AF110" s="110">
        <f>M110/J110</f>
        <v>0.89137288621381516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7">AVERAGE(I107:I122)</f>
        <v>19.75</v>
      </c>
      <c r="J123" s="137">
        <f t="shared" si="37"/>
        <v>1950</v>
      </c>
      <c r="K123" s="138">
        <f t="shared" ref="K123" si="38">J123/I123</f>
        <v>98.734177215189874</v>
      </c>
      <c r="L123" s="136">
        <f t="shared" ref="L123:M123" si="39">AVERAGE(L107:L122)</f>
        <v>19.75</v>
      </c>
      <c r="M123" s="137">
        <f t="shared" si="39"/>
        <v>1739.2434891412054</v>
      </c>
      <c r="N123" s="138">
        <f>M123/L123</f>
        <v>88.062961475504068</v>
      </c>
      <c r="O123" s="139">
        <f>L123-I123</f>
        <v>0</v>
      </c>
      <c r="P123" s="140">
        <f>N123-K123</f>
        <v>-10.671215739685806</v>
      </c>
      <c r="Q123" s="141">
        <f>N123/K123</f>
        <v>0.89191973802113089</v>
      </c>
      <c r="R123" s="291"/>
      <c r="S123" s="142">
        <f>S107</f>
        <v>0.70833333333333337</v>
      </c>
      <c r="T123" s="143">
        <f>INDEX(T107:T122,COUNTA(T107:T122))</f>
        <v>0.80843750000000003</v>
      </c>
      <c r="U123" s="144"/>
      <c r="V123" s="166"/>
      <c r="W123" s="167"/>
      <c r="X123" s="138"/>
      <c r="Y123" s="179">
        <f t="shared" ref="Y123:Z123" si="40">SUM(Y107:Y122)</f>
        <v>0</v>
      </c>
      <c r="Z123" s="180">
        <f t="shared" si="40"/>
        <v>0</v>
      </c>
      <c r="AA123" s="279"/>
      <c r="AB123" s="280"/>
      <c r="AC123" s="179">
        <f t="shared" ref="AC123:AD123" si="41">SUM(AC107:AC122)</f>
        <v>0</v>
      </c>
      <c r="AD123" s="180">
        <f t="shared" si="41"/>
        <v>0</v>
      </c>
      <c r="AE123" s="168">
        <f>M123-J123</f>
        <v>-210.75651085879463</v>
      </c>
      <c r="AF123" s="141">
        <f>M123/J123</f>
        <v>0.891919738021131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18" priority="3" operator="greaterThan">
      <formula>0</formula>
    </cfRule>
  </conditionalFormatting>
  <conditionalFormatting sqref="P5:P123 AE5:AE123">
    <cfRule type="cellIs" dxfId="617" priority="6" operator="lessThan">
      <formula>0</formula>
    </cfRule>
  </conditionalFormatting>
  <conditionalFormatting sqref="Q5:Q123 AF5:AF123">
    <cfRule type="cellIs" dxfId="616" priority="4" operator="greaterThan">
      <formula>1</formula>
    </cfRule>
    <cfRule type="cellIs" dxfId="615" priority="5" operator="lessThan">
      <formula>0.8</formula>
    </cfRule>
  </conditionalFormatting>
  <conditionalFormatting sqref="AG5 R5:R123 AG90">
    <cfRule type="cellIs" dxfId="614" priority="7" operator="lessThan">
      <formula>0.8</formula>
    </cfRule>
  </conditionalFormatting>
  <conditionalFormatting sqref="AG22">
    <cfRule type="cellIs" dxfId="613" priority="11" operator="lessThan">
      <formula>0.8</formula>
    </cfRule>
  </conditionalFormatting>
  <conditionalFormatting sqref="AG37">
    <cfRule type="cellIs" dxfId="612" priority="10" operator="lessThan">
      <formula>0.8</formula>
    </cfRule>
  </conditionalFormatting>
  <conditionalFormatting sqref="AG39:AG74">
    <cfRule type="cellIs" dxfId="611" priority="8" operator="lessThan">
      <formula>0.8</formula>
    </cfRule>
  </conditionalFormatting>
  <conditionalFormatting sqref="AG80:AG88">
    <cfRule type="cellIs" dxfId="610" priority="9" operator="lessThan">
      <formula>0.8</formula>
    </cfRule>
  </conditionalFormatting>
  <conditionalFormatting sqref="AG105">
    <cfRule type="cellIs" dxfId="609" priority="2" operator="lessThan">
      <formula>0.8</formula>
    </cfRule>
  </conditionalFormatting>
  <conditionalFormatting sqref="AG107:AG123">
    <cfRule type="cellIs" dxfId="608" priority="1" operator="lessThan">
      <formula>0.8</formula>
    </cfRule>
  </conditionalFormatting>
  <dataValidations count="1">
    <dataValidation type="list" allowBlank="1" showInputMessage="1" showErrorMessage="1" sqref="AA5:AB123" xr:uid="{720D933A-2643-470C-94EE-23D247D566D6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EAE6-45E0-4298-A981-5725D7122F25}">
  <sheetPr>
    <tabColor theme="9" tint="0.59999389629810485"/>
  </sheetPr>
  <dimension ref="B1:AR42"/>
  <sheetViews>
    <sheetView zoomScale="70" zoomScaleNormal="70" workbookViewId="0">
      <selection activeCell="M42" sqref="M4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254</v>
      </c>
      <c r="D3" s="263"/>
      <c r="E3" s="3" t="s">
        <v>2</v>
      </c>
      <c r="F3" s="264">
        <f>'0225(18度C)'!D1+'0225(4度C)'!D1</f>
        <v>156618</v>
      </c>
      <c r="G3" s="265"/>
      <c r="H3" s="3" t="s">
        <v>3</v>
      </c>
      <c r="I3" s="266">
        <f>'0225(18度C)'!F1+'0225(4度C)'!F1</f>
        <v>4692647.4999999991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524.44287796757089</v>
      </c>
      <c r="F6" s="239" t="e">
        <f>AVERAGE(#REF!,D14:K14)</f>
        <v>#REF!</v>
      </c>
      <c r="G6" s="240">
        <f>AVERAGE(D14:K14)</f>
        <v>184.99716859716858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'0225(4度C)'!Y2</f>
        <v>0</v>
      </c>
      <c r="P6" s="229">
        <f>'0225(4度C)'!Z2</f>
        <v>0</v>
      </c>
      <c r="Q6" s="229">
        <f>'0225(4度C)'!AC2</f>
        <v>0</v>
      </c>
      <c r="R6" s="229">
        <f>'0225(4度C)'!AD2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465.0372140296048</v>
      </c>
      <c r="F7" s="235" t="e">
        <f>AVERAGE(#REF!,D15:K15)</f>
        <v>#REF!</v>
      </c>
      <c r="G7" s="236">
        <f>AVERAGE(D15:K15)</f>
        <v>160.74104433599331</v>
      </c>
      <c r="H7" s="237"/>
      <c r="I7" s="236">
        <f>AVERAGE(L15:O15)</f>
        <v>82.776605216507733</v>
      </c>
      <c r="J7" s="237"/>
      <c r="K7" s="236">
        <f>AVERAGE(D33:O33)</f>
        <v>652.53325787446659</v>
      </c>
      <c r="L7" s="237"/>
      <c r="M7" s="236">
        <f>AVERAGE(P33:X33)</f>
        <v>697.242374634621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0.88746485461252089</v>
      </c>
      <c r="F8" s="243" t="e">
        <f>AVERAGE(D16:K16,#REF!)</f>
        <v>#REF!</v>
      </c>
      <c r="G8" s="222">
        <f>AVERAGE(D16:K16)</f>
        <v>0.88442241469410621</v>
      </c>
      <c r="H8" s="223"/>
      <c r="I8" s="222">
        <f>AVERAGE(L16:O16)</f>
        <v>0.89153913207806634</v>
      </c>
      <c r="J8" s="223"/>
      <c r="K8" s="222">
        <f>AVERAGE(D34:O34)</f>
        <v>0.88931751388595559</v>
      </c>
      <c r="L8" s="223"/>
      <c r="M8" s="222">
        <f>AVERAGE(P34:X34)</f>
        <v>0.88665439241659616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95.238095238095241</v>
      </c>
      <c r="G14" s="28">
        <v>85.106382978723403</v>
      </c>
      <c r="H14" s="28">
        <v>99.893617021276597</v>
      </c>
      <c r="I14" s="28">
        <v>563.66666666666663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72.308565147060762</v>
      </c>
      <c r="F15" s="35">
        <v>84.920832013020771</v>
      </c>
      <c r="G15" s="35">
        <v>75.888805471973328</v>
      </c>
      <c r="H15" s="35">
        <v>89.195928086514613</v>
      </c>
      <c r="I15" s="35">
        <v>481.3910909613972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77.505311795290922</v>
      </c>
      <c r="O15" s="38">
        <v>88.047898637724543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0.89180563681374936</v>
      </c>
      <c r="F16" s="43">
        <f t="shared" si="0"/>
        <v>0.89166873613671804</v>
      </c>
      <c r="G16" s="43">
        <f t="shared" si="0"/>
        <v>0.89169346429568663</v>
      </c>
      <c r="H16" s="43">
        <f t="shared" si="0"/>
        <v>0.89290918425264898</v>
      </c>
      <c r="I16" s="43">
        <f t="shared" si="0"/>
        <v>0.8540350519717278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0.8913110856458456</v>
      </c>
      <c r="O16" s="46">
        <f t="shared" si="1"/>
        <v>0.89176717851028708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0.29171296296296295</v>
      </c>
      <c r="H17" s="48">
        <v>0.25005787037037036</v>
      </c>
      <c r="I17" s="48">
        <v>0.33750000000000002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0.7086689814814815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0.59332175925925923</v>
      </c>
      <c r="F18" s="48">
        <v>0.4777777777777778</v>
      </c>
      <c r="G18" s="48">
        <v>0.53680555555555554</v>
      </c>
      <c r="H18" s="48">
        <v>0.57103009259259263</v>
      </c>
      <c r="I18" s="48">
        <v>0.46881944444444446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0.81688657407407406</v>
      </c>
      <c r="O18" s="50">
        <v>0.82361111111111107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21</v>
      </c>
      <c r="G23" s="58">
        <v>23.5</v>
      </c>
      <c r="H23" s="58">
        <v>18.8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267.68952530535819</v>
      </c>
      <c r="H33" s="35">
        <v>390.08310564075009</v>
      </c>
      <c r="I33" s="35" t="s">
        <v>42</v>
      </c>
      <c r="J33" s="35" t="s">
        <v>42</v>
      </c>
      <c r="K33" s="35">
        <v>684.30920448419909</v>
      </c>
      <c r="L33" s="35" t="s">
        <v>42</v>
      </c>
      <c r="M33" s="35">
        <v>740.15051675624329</v>
      </c>
      <c r="N33" s="35">
        <v>997.41125757056261</v>
      </c>
      <c r="O33" s="35">
        <v>835.5559374896867</v>
      </c>
      <c r="P33" s="34">
        <v>267.65007648744211</v>
      </c>
      <c r="Q33" s="35" t="s">
        <v>42</v>
      </c>
      <c r="R33" s="35" t="s">
        <v>42</v>
      </c>
      <c r="S33" s="35" t="s">
        <v>42</v>
      </c>
      <c r="T33" s="35">
        <v>704.82957263741685</v>
      </c>
      <c r="U33" s="35" t="s">
        <v>42</v>
      </c>
      <c r="V33" s="35">
        <v>684.0935545829492</v>
      </c>
      <c r="W33" s="35">
        <v>973.1153153653139</v>
      </c>
      <c r="X33" s="38">
        <v>856.52335409998284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0.87370886731609954</v>
      </c>
      <c r="H34" s="43">
        <f>H33/H32</f>
        <v>0.90019178224788488</v>
      </c>
      <c r="I34" s="43" t="s">
        <v>42</v>
      </c>
      <c r="J34" s="43" t="s">
        <v>42</v>
      </c>
      <c r="K34" s="43">
        <f>K33/K32</f>
        <v>0.89858784427218064</v>
      </c>
      <c r="L34" s="43" t="s">
        <v>42</v>
      </c>
      <c r="M34" s="43">
        <f>M33/M32</f>
        <v>0.89715214152271916</v>
      </c>
      <c r="N34" s="43">
        <f>N33/N32</f>
        <v>0.88006875667990825</v>
      </c>
      <c r="O34" s="43">
        <f>O33/O32</f>
        <v>0.88619569127694042</v>
      </c>
      <c r="P34" s="42">
        <f>P33/P32</f>
        <v>0.87358011075762343</v>
      </c>
      <c r="Q34" s="43" t="s">
        <v>42</v>
      </c>
      <c r="R34" s="43" t="s">
        <v>42</v>
      </c>
      <c r="S34" s="43" t="s">
        <v>42</v>
      </c>
      <c r="T34" s="43">
        <f>T33/T32</f>
        <v>0.8950216795395769</v>
      </c>
      <c r="U34" s="43" t="s">
        <v>42</v>
      </c>
      <c r="V34" s="43">
        <f>V33/V32</f>
        <v>0.89830466763417571</v>
      </c>
      <c r="W34" s="43">
        <f>W33/W32</f>
        <v>0.88465028669573986</v>
      </c>
      <c r="X34" s="46">
        <f>X33/X32</f>
        <v>0.88171521745586467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0.29196759259259258</v>
      </c>
      <c r="N35" s="48">
        <v>0.25032407407407409</v>
      </c>
      <c r="O35" s="48">
        <v>0.29184027777777777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0.70834490740740741</v>
      </c>
      <c r="U35" s="48" t="s">
        <v>42</v>
      </c>
      <c r="V35" s="48">
        <v>0.70848379629629632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0.33333333333333331</v>
      </c>
      <c r="H36" s="48">
        <v>0.33850694444444446</v>
      </c>
      <c r="I36" s="48" t="s">
        <v>42</v>
      </c>
      <c r="J36" s="48" t="s">
        <v>42</v>
      </c>
      <c r="K36" s="48">
        <v>0.41041666666666665</v>
      </c>
      <c r="L36" s="48" t="s">
        <v>42</v>
      </c>
      <c r="M36" s="48">
        <v>0.42569444444444443</v>
      </c>
      <c r="N36" s="48">
        <v>0.44878472222222221</v>
      </c>
      <c r="O36" s="48">
        <v>0.45579861111111108</v>
      </c>
      <c r="P36" s="47">
        <v>0.81548611111111113</v>
      </c>
      <c r="Q36" s="48" t="s">
        <v>42</v>
      </c>
      <c r="R36" s="48" t="s">
        <v>42</v>
      </c>
      <c r="S36" s="48" t="s">
        <v>42</v>
      </c>
      <c r="T36" s="48">
        <v>0.85835648148148147</v>
      </c>
      <c r="U36" s="48" t="s">
        <v>42</v>
      </c>
      <c r="V36" s="48">
        <v>0.84791666666666665</v>
      </c>
      <c r="W36" s="48">
        <v>0.9819444444444444</v>
      </c>
      <c r="X36" s="50">
        <v>0.98263888888888884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5B64-AA57-4465-91F2-B17BB6534680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102640</v>
      </c>
      <c r="E1" s="88" t="s">
        <v>3</v>
      </c>
      <c r="F1" s="89">
        <f>SUM(G5:G191)</f>
        <v>2033336.2699999996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46078</v>
      </c>
      <c r="B2" s="332"/>
      <c r="C2" s="92" t="s">
        <v>40</v>
      </c>
      <c r="D2" s="93">
        <f>AVERAGE(N21,N38,N55,N72,N89,N106,N123,N140,N157,N174,N191)</f>
        <v>672.85558367453677</v>
      </c>
      <c r="E2" s="93" t="s">
        <v>91</v>
      </c>
      <c r="F2" s="94">
        <f>F1/D1</f>
        <v>19.810368959469987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2096</v>
      </c>
      <c r="G5" s="148">
        <f t="shared" ref="G5:G8" si="0">E5*F5</f>
        <v>59882.720000000001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3125.7663628831824</v>
      </c>
      <c r="N5" s="152">
        <f>M5/L5</f>
        <v>260.48053024026518</v>
      </c>
      <c r="O5" s="154">
        <f>L5-I5</f>
        <v>0</v>
      </c>
      <c r="P5" s="155">
        <f>N5-K5</f>
        <v>-39.519469759734818</v>
      </c>
      <c r="Q5" s="156">
        <f>N5/K5</f>
        <v>0.86826843413421728</v>
      </c>
      <c r="R5" s="289">
        <f>Q21</f>
        <v>0.87370886731609954</v>
      </c>
      <c r="S5" s="157">
        <v>0.20833333333333334</v>
      </c>
      <c r="T5" s="158">
        <v>0.23627314814814815</v>
      </c>
      <c r="U5" s="159"/>
      <c r="V5" s="160">
        <v>40.23333333333332</v>
      </c>
      <c r="W5" s="161"/>
      <c r="X5" s="162"/>
      <c r="Y5" s="292"/>
      <c r="Z5" s="293"/>
      <c r="AA5" s="115">
        <f>M5-J5</f>
        <v>-474.23363711681759</v>
      </c>
      <c r="AB5" s="156">
        <f>M5/J5</f>
        <v>0.86826843413421728</v>
      </c>
      <c r="AC5" s="281">
        <f>AB21</f>
        <v>0.87370886731609954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2424</v>
      </c>
      <c r="G6" s="103">
        <f t="shared" si="0"/>
        <v>72356.400000000009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3140.1223461676891</v>
      </c>
      <c r="N6" s="106">
        <f>M6/L6</f>
        <v>261.67686218064074</v>
      </c>
      <c r="O6" s="108">
        <f>L6-I6</f>
        <v>0</v>
      </c>
      <c r="P6" s="109">
        <f>N6-K6</f>
        <v>-38.32313781935926</v>
      </c>
      <c r="Q6" s="110">
        <f>N6/K6</f>
        <v>0.87225620726880249</v>
      </c>
      <c r="R6" s="290"/>
      <c r="S6" s="47">
        <v>0.24027777777777778</v>
      </c>
      <c r="T6" s="48">
        <v>0.2724421296296296</v>
      </c>
      <c r="U6" s="111">
        <v>5.7666666666666755</v>
      </c>
      <c r="V6" s="112">
        <v>46.31666666666662</v>
      </c>
      <c r="W6" s="113"/>
      <c r="X6" s="116"/>
      <c r="Y6" s="276"/>
      <c r="Z6" s="277"/>
      <c r="AA6" s="117">
        <f>M6-J6</f>
        <v>-459.8776538323109</v>
      </c>
      <c r="AB6" s="110">
        <f>M6/J6</f>
        <v>0.87225620726880249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2245</v>
      </c>
      <c r="G7" s="103">
        <f t="shared" si="0"/>
        <v>66272.399999999994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3139.860139860135</v>
      </c>
      <c r="N7" s="106">
        <f>M7/L7</f>
        <v>261.65501165501126</v>
      </c>
      <c r="O7" s="108">
        <f>L7-I7</f>
        <v>0</v>
      </c>
      <c r="P7" s="109">
        <f>N7-K7</f>
        <v>-38.344988344988735</v>
      </c>
      <c r="Q7" s="110">
        <f>N7/K7</f>
        <v>0.87218337218337083</v>
      </c>
      <c r="R7" s="290"/>
      <c r="S7" s="47">
        <v>0.27576388888888886</v>
      </c>
      <c r="T7" s="48">
        <v>0.30555555555555558</v>
      </c>
      <c r="U7" s="111">
        <v>4.783333333333335</v>
      </c>
      <c r="V7" s="112">
        <v>42.90000000000007</v>
      </c>
      <c r="W7" s="113"/>
      <c r="X7" s="116"/>
      <c r="Y7" s="276"/>
      <c r="Z7" s="277"/>
      <c r="AA7" s="117">
        <f>M7-J7</f>
        <v>-460.13986013986505</v>
      </c>
      <c r="AB7" s="110">
        <f>M7/J7</f>
        <v>0.87218337218337083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1841</v>
      </c>
      <c r="G8" s="103">
        <f t="shared" si="0"/>
        <v>47203.24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3175.6588404408262</v>
      </c>
      <c r="N8" s="106">
        <f>M8/L8</f>
        <v>288.69625822189329</v>
      </c>
      <c r="O8" s="108">
        <f>L8-I8</f>
        <v>0</v>
      </c>
      <c r="P8" s="109">
        <f>N8-K8</f>
        <v>-38.576469050833964</v>
      </c>
      <c r="Q8" s="110">
        <f>N8/K8</f>
        <v>0.88212745567800732</v>
      </c>
      <c r="R8" s="290"/>
      <c r="S8" s="47">
        <v>0.30917824074074074</v>
      </c>
      <c r="T8" s="48">
        <v>0.33333333333333331</v>
      </c>
      <c r="U8" s="111">
        <v>5.2166666666666295</v>
      </c>
      <c r="V8" s="112">
        <v>34.78333333333331</v>
      </c>
      <c r="W8" s="113"/>
      <c r="X8" s="116"/>
      <c r="Y8" s="276"/>
      <c r="Z8" s="277"/>
      <c r="AA8" s="117">
        <f>M8-J8</f>
        <v>-424.34115955917378</v>
      </c>
      <c r="AB8" s="110">
        <f>M8/J8</f>
        <v>0.88212745567800732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3145.3519223379585</v>
      </c>
      <c r="N21" s="138">
        <f>M21/L21</f>
        <v>267.68952530535819</v>
      </c>
      <c r="O21" s="139">
        <f>L21-I21</f>
        <v>0</v>
      </c>
      <c r="P21" s="140">
        <f>N21-K21</f>
        <v>-38.69345341804609</v>
      </c>
      <c r="Q21" s="141">
        <f>N21/K21</f>
        <v>0.87370886731609954</v>
      </c>
      <c r="R21" s="291"/>
      <c r="S21" s="142">
        <f>S5</f>
        <v>0.20833333333333334</v>
      </c>
      <c r="T21" s="143">
        <f>INDEX(T5:T20,COUNTA(T5:T20))</f>
        <v>0.33333333333333331</v>
      </c>
      <c r="U21" s="144"/>
      <c r="V21" s="166"/>
      <c r="W21" s="167"/>
      <c r="X21" s="138"/>
      <c r="Y21" s="279"/>
      <c r="Z21" s="280"/>
      <c r="AA21" s="168">
        <f>M21-J21</f>
        <v>-454.64807766204149</v>
      </c>
      <c r="AB21" s="141">
        <f>M21/J21</f>
        <v>0.87370886731609954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1096</v>
      </c>
      <c r="G22" s="148">
        <f t="shared" ref="G22:G23" si="5">E22*F22</f>
        <v>15376.88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2340.2135231316734</v>
      </c>
      <c r="N22" s="152">
        <f>M22/L22</f>
        <v>390.03558718861223</v>
      </c>
      <c r="O22" s="154">
        <f>L22-I22</f>
        <v>0</v>
      </c>
      <c r="P22" s="155">
        <f>N22-K22</f>
        <v>-43.297746144721089</v>
      </c>
      <c r="Q22" s="156">
        <f>N22/K22</f>
        <v>0.90008212428141288</v>
      </c>
      <c r="R22" s="289">
        <f>Q38</f>
        <v>0.90019178224788488</v>
      </c>
      <c r="S22" s="157">
        <v>0.29166666666666669</v>
      </c>
      <c r="T22" s="158">
        <v>0.31118055555555557</v>
      </c>
      <c r="U22" s="159"/>
      <c r="V22" s="160">
        <v>28.099999999999994</v>
      </c>
      <c r="W22" s="158"/>
      <c r="X22" s="169"/>
      <c r="Y22" s="292"/>
      <c r="Z22" s="293"/>
      <c r="AA22" s="115">
        <f>M22-J22</f>
        <v>-259.78647686832664</v>
      </c>
      <c r="AB22" s="156">
        <f>M22/J22</f>
        <v>0.90008212428141288</v>
      </c>
      <c r="AC22" s="281">
        <f>AB38</f>
        <v>0.90019178224788488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1344</v>
      </c>
      <c r="G23" s="103">
        <f t="shared" si="5"/>
        <v>19474.560000000001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2340.7837445573273</v>
      </c>
      <c r="N23" s="106">
        <f>M23/L23</f>
        <v>390.1306240928879</v>
      </c>
      <c r="O23" s="108">
        <f>L23-I23</f>
        <v>0</v>
      </c>
      <c r="P23" s="109">
        <f>N23-K23</f>
        <v>-43.202709240445415</v>
      </c>
      <c r="Q23" s="110">
        <f>N23/K23</f>
        <v>0.90030144021435676</v>
      </c>
      <c r="R23" s="290"/>
      <c r="S23" s="47">
        <v>0.31458333333333333</v>
      </c>
      <c r="T23" s="48">
        <v>0.33850694444444446</v>
      </c>
      <c r="U23" s="111">
        <v>4.8999999999999666</v>
      </c>
      <c r="V23" s="112">
        <v>34.450000000000031</v>
      </c>
      <c r="W23" s="113"/>
      <c r="X23" s="13"/>
      <c r="Y23" s="276"/>
      <c r="Z23" s="277"/>
      <c r="AA23" s="117">
        <f>M23-J23</f>
        <v>-259.21625544267272</v>
      </c>
      <c r="AB23" s="110">
        <f>M23/J23</f>
        <v>0.90030144021435665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2340.4986338445005</v>
      </c>
      <c r="N38" s="138">
        <f>M38/L38</f>
        <v>390.08310564075009</v>
      </c>
      <c r="O38" s="139">
        <f>L38-I38</f>
        <v>0</v>
      </c>
      <c r="P38" s="140">
        <f>N38-K38</f>
        <v>-43.250227692583223</v>
      </c>
      <c r="Q38" s="141">
        <f>N38/K38</f>
        <v>0.90019178224788488</v>
      </c>
      <c r="R38" s="291"/>
      <c r="S38" s="142">
        <f>S22</f>
        <v>0.29166666666666669</v>
      </c>
      <c r="T38" s="143">
        <f>INDEX(T22:T37,COUNTA(T22:T37))</f>
        <v>0.33850694444444446</v>
      </c>
      <c r="U38" s="144"/>
      <c r="V38" s="166"/>
      <c r="W38" s="167"/>
      <c r="X38" s="138"/>
      <c r="Y38" s="279"/>
      <c r="Z38" s="280"/>
      <c r="AA38" s="168">
        <f>M38-J38</f>
        <v>-259.50136615549945</v>
      </c>
      <c r="AB38" s="141">
        <f>M38/J38</f>
        <v>0.90019178224788488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1250</v>
      </c>
      <c r="G39" s="148">
        <f t="shared" ref="G39:G41" si="9">E39*F39</f>
        <v>27850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2966.3810151615021</v>
      </c>
      <c r="N39" s="152">
        <f>M39/L39</f>
        <v>593.27620303230037</v>
      </c>
      <c r="O39" s="154">
        <f>L39-I39</f>
        <v>0</v>
      </c>
      <c r="P39" s="155">
        <f>N39-K39</f>
        <v>-66.723796967699627</v>
      </c>
      <c r="Q39" s="156">
        <f>N39/K39</f>
        <v>0.89890333792772781</v>
      </c>
      <c r="R39" s="289">
        <f>Q55</f>
        <v>0.89858784427218064</v>
      </c>
      <c r="S39" s="157">
        <v>0.29166666666666669</v>
      </c>
      <c r="T39" s="158">
        <v>0.30922453703703706</v>
      </c>
      <c r="U39" s="159"/>
      <c r="V39" s="160">
        <v>25.283333333333342</v>
      </c>
      <c r="W39" s="158"/>
      <c r="X39" s="169"/>
      <c r="Y39" s="292"/>
      <c r="Z39" s="293"/>
      <c r="AA39" s="115">
        <f>M39-J39</f>
        <v>-333.61898483849791</v>
      </c>
      <c r="AB39" s="156">
        <f>M39/J39</f>
        <v>0.89890333792772792</v>
      </c>
      <c r="AC39" s="281">
        <f>AB55</f>
        <v>0.89858784427218064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1553</v>
      </c>
      <c r="G40" s="103">
        <f t="shared" si="9"/>
        <v>33311.85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2965.941644562336</v>
      </c>
      <c r="N40" s="106">
        <f>M40/L40</f>
        <v>741.48541114058401</v>
      </c>
      <c r="O40" s="108">
        <f>L40-I40</f>
        <v>0</v>
      </c>
      <c r="P40" s="109">
        <f>N40-K40</f>
        <v>-83.514588859415994</v>
      </c>
      <c r="Q40" s="110">
        <f>N40/K40</f>
        <v>0.89877019532192004</v>
      </c>
      <c r="R40" s="290"/>
      <c r="S40" s="47">
        <v>0.3125</v>
      </c>
      <c r="T40" s="48">
        <v>0.33431712962962962</v>
      </c>
      <c r="U40" s="111">
        <v>4.7166666666666313</v>
      </c>
      <c r="V40" s="112">
        <v>31.41666666666665</v>
      </c>
      <c r="W40" s="113"/>
      <c r="X40" s="116"/>
      <c r="Y40" s="276"/>
      <c r="Z40" s="277"/>
      <c r="AA40" s="117">
        <f>M40-J40</f>
        <v>-334.05835543766398</v>
      </c>
      <c r="AB40" s="110">
        <f>M40/J40</f>
        <v>0.89877019532192004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5184</v>
      </c>
      <c r="G41" s="103">
        <f t="shared" si="9"/>
        <v>86365.440000000002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2963.6969985707497</v>
      </c>
      <c r="N41" s="106">
        <f>M41/L41</f>
        <v>740.92424964268741</v>
      </c>
      <c r="O41" s="108">
        <f>L41-I41</f>
        <v>0</v>
      </c>
      <c r="P41" s="109">
        <f>N41-K41</f>
        <v>-84.075750357312586</v>
      </c>
      <c r="Q41" s="110">
        <f>N41/K41</f>
        <v>0.89808999956689384</v>
      </c>
      <c r="R41" s="290"/>
      <c r="S41" s="47">
        <v>0.33753472222222225</v>
      </c>
      <c r="T41" s="48">
        <v>0.41041666666666665</v>
      </c>
      <c r="U41" s="111">
        <v>4.6333333333333915</v>
      </c>
      <c r="V41" s="112">
        <v>104.94999999999993</v>
      </c>
      <c r="W41" s="113"/>
      <c r="X41" s="13"/>
      <c r="Y41" s="276"/>
      <c r="Z41" s="277"/>
      <c r="AA41" s="117">
        <f>M41-J41</f>
        <v>-336.30300142925034</v>
      </c>
      <c r="AB41" s="110">
        <f>M41/J41</f>
        <v>0.89808999956689384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2965.3398860981961</v>
      </c>
      <c r="N55" s="138">
        <f>M55/L55</f>
        <v>684.30920448419909</v>
      </c>
      <c r="O55" s="139">
        <f>L55-I55</f>
        <v>0</v>
      </c>
      <c r="P55" s="140">
        <f>N55-K55</f>
        <v>-77.229257054262462</v>
      </c>
      <c r="Q55" s="141">
        <f>N55/K55</f>
        <v>0.89858784427218064</v>
      </c>
      <c r="R55" s="291"/>
      <c r="S55" s="142">
        <f>S39</f>
        <v>0.29166666666666669</v>
      </c>
      <c r="T55" s="143">
        <f>INDEX(T39:T54,COUNTA(T39:T54))</f>
        <v>0.41041666666666665</v>
      </c>
      <c r="U55" s="144"/>
      <c r="V55" s="166"/>
      <c r="W55" s="167"/>
      <c r="X55" s="138"/>
      <c r="Y55" s="279"/>
      <c r="Z55" s="280"/>
      <c r="AA55" s="168">
        <f>M55-J55</f>
        <v>-334.66011390180392</v>
      </c>
      <c r="AB55" s="141">
        <f>M55/J55</f>
        <v>0.89858784427218064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3286</v>
      </c>
      <c r="G56" s="148">
        <f t="shared" ref="G56:G58" si="14">E56*F56</f>
        <v>58786.54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2961.8427641462176</v>
      </c>
      <c r="N56" s="152">
        <f>M56/L56</f>
        <v>740.46069103655441</v>
      </c>
      <c r="O56" s="154">
        <f>L56-I56</f>
        <v>0</v>
      </c>
      <c r="P56" s="155">
        <f>N56-K56</f>
        <v>-84.539308963445592</v>
      </c>
      <c r="Q56" s="156">
        <f>N56/K56</f>
        <v>0.8975281103473387</v>
      </c>
      <c r="R56" s="289">
        <f>Q72</f>
        <v>0.89715214152271916</v>
      </c>
      <c r="S56" s="157">
        <v>0.29196759259259258</v>
      </c>
      <c r="T56" s="158">
        <v>0.33819444444444446</v>
      </c>
      <c r="U56" s="159"/>
      <c r="V56" s="160">
        <v>66.566666666666706</v>
      </c>
      <c r="W56" s="161"/>
      <c r="X56" s="162"/>
      <c r="Y56" s="292"/>
      <c r="Z56" s="293"/>
      <c r="AA56" s="115">
        <f>M56-J56</f>
        <v>-338.15723585378237</v>
      </c>
      <c r="AB56" s="156">
        <f>M56/J56</f>
        <v>0.8975281103473387</v>
      </c>
      <c r="AC56" s="281">
        <f>AB72</f>
        <v>0.89715214152271916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2109</v>
      </c>
      <c r="G57" s="103">
        <f t="shared" si="14"/>
        <v>57512.43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2959.9999999999968</v>
      </c>
      <c r="N57" s="106">
        <f>M57/L57</f>
        <v>591.99999999999932</v>
      </c>
      <c r="O57" s="108">
        <f>L57-I57</f>
        <v>0</v>
      </c>
      <c r="P57" s="109">
        <f>N57-K57</f>
        <v>-68.000000000000682</v>
      </c>
      <c r="Q57" s="110">
        <f>N57/K57</f>
        <v>0.89696969696969597</v>
      </c>
      <c r="R57" s="290"/>
      <c r="S57" s="47">
        <v>0.34184027777777776</v>
      </c>
      <c r="T57" s="48">
        <v>0.37152777777777779</v>
      </c>
      <c r="U57" s="111">
        <v>5.2499999999999414</v>
      </c>
      <c r="V57" s="112">
        <v>42.75000000000005</v>
      </c>
      <c r="W57" s="113"/>
      <c r="X57" s="116"/>
      <c r="Y57" s="276"/>
      <c r="Z57" s="277"/>
      <c r="AA57" s="117">
        <f>M57-J57</f>
        <v>-340.00000000000318</v>
      </c>
      <c r="AB57" s="110">
        <f>M57/J57</f>
        <v>0.89696969696969597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3598</v>
      </c>
      <c r="G58" s="103">
        <f t="shared" si="14"/>
        <v>66670.94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2959.9634369287041</v>
      </c>
      <c r="N58" s="106">
        <f>M58/L58</f>
        <v>986.65447897623471</v>
      </c>
      <c r="O58" s="108">
        <f>L58-I58</f>
        <v>0</v>
      </c>
      <c r="P58" s="109">
        <f>N58-K58</f>
        <v>-113.34552102376529</v>
      </c>
      <c r="Q58" s="110">
        <f>N58/K58</f>
        <v>0.89695861725112247</v>
      </c>
      <c r="R58" s="290"/>
      <c r="S58" s="47">
        <v>0.37504629629629632</v>
      </c>
      <c r="T58" s="48">
        <v>0.42569444444444443</v>
      </c>
      <c r="U58" s="111">
        <v>5.066666666666686</v>
      </c>
      <c r="V58" s="112">
        <v>72.93333333333328</v>
      </c>
      <c r="W58" s="113"/>
      <c r="X58" s="116"/>
      <c r="Y58" s="276"/>
      <c r="Z58" s="277"/>
      <c r="AA58" s="117">
        <f>M58-J58</f>
        <v>-340.03656307129586</v>
      </c>
      <c r="AB58" s="110">
        <f>M58/J58</f>
        <v>0.89695861725112247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2960.6020670249732</v>
      </c>
      <c r="N72" s="138">
        <f>M72/L72</f>
        <v>740.15051675624329</v>
      </c>
      <c r="O72" s="139">
        <f>L72-I72</f>
        <v>0</v>
      </c>
      <c r="P72" s="140">
        <f>N72-K72</f>
        <v>-84.849483243756708</v>
      </c>
      <c r="Q72" s="141">
        <f>N72/K72</f>
        <v>0.89715214152271916</v>
      </c>
      <c r="R72" s="291"/>
      <c r="S72" s="142">
        <f>S56</f>
        <v>0.29196759259259258</v>
      </c>
      <c r="T72" s="143">
        <f>INDEX(T56:T71,COUNTA(T56:T71))</f>
        <v>0.42569444444444443</v>
      </c>
      <c r="U72" s="144"/>
      <c r="V72" s="166"/>
      <c r="W72" s="99"/>
      <c r="X72" s="69"/>
      <c r="Y72" s="279"/>
      <c r="Z72" s="280"/>
      <c r="AA72" s="168">
        <f>M72-J72</f>
        <v>-339.39793297502683</v>
      </c>
      <c r="AB72" s="141">
        <f>M72/J72</f>
        <v>0.89715214152271916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1233</v>
      </c>
      <c r="G73" s="148">
        <f t="shared" ref="G73:G75" si="18">E73*F73</f>
        <v>22415.94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3143.6260623229491</v>
      </c>
      <c r="N73" s="152">
        <f>M73/L73</f>
        <v>1047.8753541076496</v>
      </c>
      <c r="O73" s="154">
        <f>L73-I73</f>
        <v>0</v>
      </c>
      <c r="P73" s="155">
        <f>N73-K73</f>
        <v>-152.12464589235037</v>
      </c>
      <c r="Q73" s="156">
        <f>N73/K73</f>
        <v>0.87322946175637473</v>
      </c>
      <c r="R73" s="289">
        <f>Q89</f>
        <v>0.88006875667990825</v>
      </c>
      <c r="S73" s="157">
        <v>0.25032407407407409</v>
      </c>
      <c r="T73" s="158">
        <v>0.26666666666666666</v>
      </c>
      <c r="U73" s="159"/>
      <c r="V73" s="160">
        <v>23.53333333333331</v>
      </c>
      <c r="W73" s="161"/>
      <c r="X73" s="162"/>
      <c r="Y73" s="292"/>
      <c r="Z73" s="293"/>
      <c r="AA73" s="115">
        <f>M73-J73</f>
        <v>-456.37393767705089</v>
      </c>
      <c r="AB73" s="156">
        <f>M73/J73</f>
        <v>0.87322946175637473</v>
      </c>
      <c r="AC73" s="281">
        <f>AB89</f>
        <v>0.88006875667990814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4872</v>
      </c>
      <c r="G74" s="103">
        <f t="shared" si="18"/>
        <v>68354.16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2692.9525564256101</v>
      </c>
      <c r="N74" s="106">
        <f>M74/L74</f>
        <v>897.65085214187002</v>
      </c>
      <c r="O74" s="108">
        <f>L74-I74</f>
        <v>0</v>
      </c>
      <c r="P74" s="109">
        <f>N74-K74</f>
        <v>-102.34914785812998</v>
      </c>
      <c r="Q74" s="110">
        <f>N74/K74</f>
        <v>0.89765085214187001</v>
      </c>
      <c r="R74" s="290"/>
      <c r="S74" s="47">
        <v>0.27739583333333334</v>
      </c>
      <c r="T74" s="48">
        <v>0.3527777777777778</v>
      </c>
      <c r="U74" s="111">
        <v>15.450000000000017</v>
      </c>
      <c r="V74" s="112">
        <v>108.55000000000003</v>
      </c>
      <c r="W74" s="113"/>
      <c r="X74" s="116"/>
      <c r="Y74" s="276"/>
      <c r="Z74" s="277"/>
      <c r="AA74" s="117">
        <f>M74-J74</f>
        <v>-307.04744357438994</v>
      </c>
      <c r="AB74" s="110">
        <f>M74/J74</f>
        <v>0.89765085214187001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6398</v>
      </c>
      <c r="G75" s="103">
        <f t="shared" si="18"/>
        <v>91363.44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3140.122699386503</v>
      </c>
      <c r="N75" s="106">
        <f>M75/L75</f>
        <v>1046.7075664621677</v>
      </c>
      <c r="O75" s="108">
        <f>L75-I75</f>
        <v>0</v>
      </c>
      <c r="P75" s="109">
        <f>N75-K75</f>
        <v>-153.29243353783227</v>
      </c>
      <c r="Q75" s="110">
        <f>N75/K75</f>
        <v>0.87225630538513976</v>
      </c>
      <c r="R75" s="290"/>
      <c r="S75" s="47">
        <v>0.36388888888888887</v>
      </c>
      <c r="T75" s="48">
        <v>0.44878472222222221</v>
      </c>
      <c r="U75" s="111">
        <v>15.999999999999943</v>
      </c>
      <c r="V75" s="112">
        <v>122.25</v>
      </c>
      <c r="W75" s="113"/>
      <c r="X75" s="116"/>
      <c r="Y75" s="276"/>
      <c r="Z75" s="277"/>
      <c r="AA75" s="117">
        <f>M75-J75</f>
        <v>-459.87730061349703</v>
      </c>
      <c r="AB75" s="110">
        <f>M75/J75</f>
        <v>0.87225630538513976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2992.2337727116878</v>
      </c>
      <c r="N89" s="138">
        <f>M89/L89</f>
        <v>997.41125757056261</v>
      </c>
      <c r="O89" s="139">
        <f>L89-I89</f>
        <v>0</v>
      </c>
      <c r="P89" s="140">
        <f>N89-K89</f>
        <v>-135.92207576277065</v>
      </c>
      <c r="Q89" s="141">
        <f>N89/K89</f>
        <v>0.88006875667990825</v>
      </c>
      <c r="R89" s="291"/>
      <c r="S89" s="142">
        <f>S73</f>
        <v>0.25032407407407409</v>
      </c>
      <c r="T89" s="143">
        <f>INDEX(T73:T88,COUNTA(T73:T88))</f>
        <v>0.44878472222222221</v>
      </c>
      <c r="U89" s="144"/>
      <c r="V89" s="166"/>
      <c r="W89" s="99"/>
      <c r="X89" s="69"/>
      <c r="Y89" s="279"/>
      <c r="Z89" s="280"/>
      <c r="AA89" s="168">
        <f>M89-J89</f>
        <v>-407.76622728831217</v>
      </c>
      <c r="AB89" s="141">
        <f>M89/J89</f>
        <v>0.88006875667990814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1648</v>
      </c>
      <c r="G90" s="148">
        <f t="shared" ref="G90:G93" si="23">E90*F90</f>
        <v>41249.440000000002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2929.7777777777778</v>
      </c>
      <c r="N90" s="152">
        <f>M90/L90</f>
        <v>732.44444444444446</v>
      </c>
      <c r="O90" s="154">
        <f>L90-I90</f>
        <v>0</v>
      </c>
      <c r="P90" s="155">
        <f>N90-K90</f>
        <v>-92.555555555555543</v>
      </c>
      <c r="Q90" s="156">
        <f>N90/K90</f>
        <v>0.88781144781144783</v>
      </c>
      <c r="R90" s="289">
        <f>Q106</f>
        <v>0.88619569127694042</v>
      </c>
      <c r="S90" s="157">
        <v>0.29184027777777777</v>
      </c>
      <c r="T90" s="158">
        <v>0.31527777777777777</v>
      </c>
      <c r="U90" s="159"/>
      <c r="V90" s="160">
        <v>33.75</v>
      </c>
      <c r="W90" s="158"/>
      <c r="X90" s="169"/>
      <c r="Y90" s="292"/>
      <c r="Z90" s="293"/>
      <c r="AA90" s="115">
        <f>M90-J90</f>
        <v>-370.22222222222217</v>
      </c>
      <c r="AB90" s="156">
        <f>M90/J90</f>
        <v>0.88781144781144783</v>
      </c>
      <c r="AC90" s="281">
        <f>AB106</f>
        <v>0.88619569127694042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1993</v>
      </c>
      <c r="G91" s="103">
        <f t="shared" si="23"/>
        <v>49466.26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2932.0800980792783</v>
      </c>
      <c r="N91" s="106">
        <f>M91/L91</f>
        <v>733.02002451981957</v>
      </c>
      <c r="O91" s="108">
        <f>L91-I91</f>
        <v>0</v>
      </c>
      <c r="P91" s="109">
        <f>N91-K91</f>
        <v>-91.979975480180428</v>
      </c>
      <c r="Q91" s="110">
        <f>N91/K91</f>
        <v>0.88850912063008436</v>
      </c>
      <c r="R91" s="290"/>
      <c r="S91" s="47">
        <v>0.3258449074074074</v>
      </c>
      <c r="T91" s="48">
        <v>0.35416666666666669</v>
      </c>
      <c r="U91" s="111">
        <v>15.216666666666674</v>
      </c>
      <c r="V91" s="112">
        <v>40.783333333333367</v>
      </c>
      <c r="W91" s="113"/>
      <c r="X91" s="13"/>
      <c r="Y91" s="276"/>
      <c r="Z91" s="277"/>
      <c r="AA91" s="117">
        <f>M91-J91</f>
        <v>-367.91990192072171</v>
      </c>
      <c r="AB91" s="110">
        <f>M91/J91</f>
        <v>0.88850912063008436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3000</v>
      </c>
      <c r="G92" s="103">
        <f t="shared" si="23"/>
        <v>90000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2692.5953627524318</v>
      </c>
      <c r="N92" s="106">
        <f>M92/L92</f>
        <v>897.5317875841439</v>
      </c>
      <c r="O92" s="108">
        <f>L92-I92</f>
        <v>0</v>
      </c>
      <c r="P92" s="109">
        <f>N92-K92</f>
        <v>-102.4682124158561</v>
      </c>
      <c r="Q92" s="110">
        <f>N92/K92</f>
        <v>0.89753178758414387</v>
      </c>
      <c r="R92" s="290"/>
      <c r="S92" s="47">
        <v>0.36538194444444444</v>
      </c>
      <c r="T92" s="48">
        <v>0.41180555555555554</v>
      </c>
      <c r="U92" s="111">
        <v>16.149999999999967</v>
      </c>
      <c r="V92" s="112">
        <v>66.84999999999998</v>
      </c>
      <c r="W92" s="113"/>
      <c r="X92" s="13"/>
      <c r="Y92" s="276"/>
      <c r="Z92" s="277"/>
      <c r="AA92" s="117">
        <f>M92-J92</f>
        <v>-307.40463724756819</v>
      </c>
      <c r="AB92" s="110">
        <f>M92/J92</f>
        <v>0.89753178758414398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2533</v>
      </c>
      <c r="G93" s="103">
        <f t="shared" si="23"/>
        <v>46049.94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3143.3298862461243</v>
      </c>
      <c r="N93" s="106">
        <f>M93/L93</f>
        <v>1047.7766287487082</v>
      </c>
      <c r="O93" s="108">
        <f>L93-I93</f>
        <v>0</v>
      </c>
      <c r="P93" s="109">
        <f>N93-K93</f>
        <v>-152.22337125129184</v>
      </c>
      <c r="Q93" s="110">
        <f>N93/K93</f>
        <v>0.87314719062392343</v>
      </c>
      <c r="R93" s="290"/>
      <c r="S93" s="47">
        <v>0.42222222222222222</v>
      </c>
      <c r="T93" s="48">
        <v>0.45579861111111108</v>
      </c>
      <c r="U93" s="111">
        <v>15.000000000000027</v>
      </c>
      <c r="V93" s="112">
        <v>48.349999999999966</v>
      </c>
      <c r="W93" s="113"/>
      <c r="X93" s="116"/>
      <c r="Y93" s="276"/>
      <c r="Z93" s="277"/>
      <c r="AA93" s="117">
        <f>M93-J93</f>
        <v>-456.67011375387574</v>
      </c>
      <c r="AB93" s="110">
        <f>M93/J93</f>
        <v>0.87314719062392343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2924.4457812139035</v>
      </c>
      <c r="N106" s="138">
        <f>M106/L106</f>
        <v>835.5559374896867</v>
      </c>
      <c r="O106" s="139">
        <f>L106-I106</f>
        <v>0</v>
      </c>
      <c r="P106" s="140">
        <f>N106-K106</f>
        <v>-107.30120536745619</v>
      </c>
      <c r="Q106" s="141">
        <f>N106/K106</f>
        <v>0.88619569127694042</v>
      </c>
      <c r="R106" s="291"/>
      <c r="S106" s="142">
        <f>S90</f>
        <v>0.29184027777777777</v>
      </c>
      <c r="T106" s="143">
        <f>INDEX(T90:T105,COUNTA(T90:T105))</f>
        <v>0.45579861111111108</v>
      </c>
      <c r="U106" s="144"/>
      <c r="V106" s="166"/>
      <c r="W106" s="167"/>
      <c r="X106" s="138"/>
      <c r="Y106" s="279"/>
      <c r="Z106" s="280"/>
      <c r="AA106" s="168">
        <f>M106-J106</f>
        <v>-375.5542187860965</v>
      </c>
      <c r="AB106" s="141">
        <f>M106/J106</f>
        <v>0.88619569127694042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1657</v>
      </c>
      <c r="G107" s="148">
        <f t="shared" ref="G107:G110" si="27">E107*F107</f>
        <v>42485.48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3174.6673762639816</v>
      </c>
      <c r="N107" s="152">
        <f>M107/L107</f>
        <v>288.6061251149074</v>
      </c>
      <c r="O107" s="154">
        <f>L107-I107</f>
        <v>0</v>
      </c>
      <c r="P107" s="155">
        <f>N107-K107</f>
        <v>-38.666602157819852</v>
      </c>
      <c r="Q107" s="156">
        <f>N107/K107</f>
        <v>0.88185204896221714</v>
      </c>
      <c r="R107" s="289">
        <f>Q123</f>
        <v>0.87358011075762343</v>
      </c>
      <c r="S107" s="157">
        <v>0.70833333333333337</v>
      </c>
      <c r="T107" s="158">
        <v>0.73008101851851848</v>
      </c>
      <c r="U107" s="159"/>
      <c r="V107" s="160">
        <v>31.316666666666553</v>
      </c>
      <c r="W107" s="158"/>
      <c r="X107" s="169"/>
      <c r="Y107" s="292"/>
      <c r="Z107" s="293"/>
      <c r="AA107" s="115">
        <f>M107-J107</f>
        <v>-425.33262373601838</v>
      </c>
      <c r="AB107" s="156">
        <f>M107/J107</f>
        <v>0.88185204896221714</v>
      </c>
      <c r="AC107" s="281">
        <f>AB123</f>
        <v>0.87358011075762354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2059</v>
      </c>
      <c r="G108" s="103">
        <f t="shared" si="27"/>
        <v>60781.68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3139.5171537484184</v>
      </c>
      <c r="N108" s="106">
        <f>M108/L108</f>
        <v>261.62642947903487</v>
      </c>
      <c r="O108" s="108">
        <f>L108-I108</f>
        <v>0</v>
      </c>
      <c r="P108" s="109">
        <f>N108-K108</f>
        <v>-38.373570520965131</v>
      </c>
      <c r="Q108" s="110">
        <f>N108/K108</f>
        <v>0.87208809826344957</v>
      </c>
      <c r="R108" s="290"/>
      <c r="S108" s="47">
        <v>0.73333333333333339</v>
      </c>
      <c r="T108" s="48">
        <v>0.76065972222222222</v>
      </c>
      <c r="U108" s="111">
        <v>4.6833333333334792</v>
      </c>
      <c r="V108" s="112">
        <v>39.349999999999916</v>
      </c>
      <c r="W108" s="113"/>
      <c r="X108" s="13"/>
      <c r="Y108" s="276"/>
      <c r="Z108" s="277"/>
      <c r="AA108" s="117">
        <f>M108-J108</f>
        <v>-460.48284625158158</v>
      </c>
      <c r="AB108" s="110">
        <f>M108/J108</f>
        <v>0.87208809826344957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2219</v>
      </c>
      <c r="G109" s="103">
        <f t="shared" si="27"/>
        <v>66237.150000000009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3140.094339622648</v>
      </c>
      <c r="N109" s="106">
        <f>M109/L109</f>
        <v>261.67452830188734</v>
      </c>
      <c r="O109" s="108">
        <f>L109-I109</f>
        <v>0</v>
      </c>
      <c r="P109" s="109">
        <f>N109-K109</f>
        <v>-38.325471698112665</v>
      </c>
      <c r="Q109" s="110">
        <f>N109/K109</f>
        <v>0.87224842767295774</v>
      </c>
      <c r="R109" s="290"/>
      <c r="S109" s="47">
        <v>0.76388888888888895</v>
      </c>
      <c r="T109" s="48">
        <v>0.79333333333333333</v>
      </c>
      <c r="U109" s="111">
        <v>4.6500000000000874</v>
      </c>
      <c r="V109" s="112">
        <v>42.399999999999913</v>
      </c>
      <c r="W109" s="113"/>
      <c r="X109" s="13"/>
      <c r="Y109" s="276"/>
      <c r="Z109" s="277"/>
      <c r="AA109" s="117">
        <f>M109-J109</f>
        <v>-459.90566037735198</v>
      </c>
      <c r="AB109" s="110">
        <f>M109/J109</f>
        <v>0.87224842767295774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1422</v>
      </c>
      <c r="G110" s="103">
        <f t="shared" si="27"/>
        <v>40626.54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3125.2747252747308</v>
      </c>
      <c r="N110" s="106">
        <f>M110/L110</f>
        <v>260.43956043956092</v>
      </c>
      <c r="O110" s="108">
        <f>L110-I110</f>
        <v>0</v>
      </c>
      <c r="P110" s="109">
        <f>N110-K110</f>
        <v>-39.560439560439079</v>
      </c>
      <c r="Q110" s="110">
        <f>N110/K110</f>
        <v>0.86813186813186971</v>
      </c>
      <c r="R110" s="290"/>
      <c r="S110" s="47">
        <v>0.79652777777777783</v>
      </c>
      <c r="T110" s="48">
        <v>0.81548611111111113</v>
      </c>
      <c r="U110" s="111">
        <v>4.6000000000000796</v>
      </c>
      <c r="V110" s="112">
        <v>27.299999999999951</v>
      </c>
      <c r="W110" s="113"/>
      <c r="X110" s="116"/>
      <c r="Y110" s="276"/>
      <c r="Z110" s="277"/>
      <c r="AA110" s="117">
        <f>M110-J110</f>
        <v>-474.72527472526917</v>
      </c>
      <c r="AB110" s="110">
        <f>M110/J110</f>
        <v>0.86813186813186971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3144.8883987274448</v>
      </c>
      <c r="N123" s="138">
        <f>M123/L123</f>
        <v>267.65007648744211</v>
      </c>
      <c r="O123" s="139">
        <f>L123-I123</f>
        <v>0</v>
      </c>
      <c r="P123" s="140">
        <f>N123-K123</f>
        <v>-38.732902235962172</v>
      </c>
      <c r="Q123" s="141">
        <f>N123/K123</f>
        <v>0.87358011075762343</v>
      </c>
      <c r="R123" s="291"/>
      <c r="S123" s="142">
        <f>S107</f>
        <v>0.70833333333333337</v>
      </c>
      <c r="T123" s="143">
        <f>INDEX(T107:T122,COUNTA(T107:T122))</f>
        <v>0.81548611111111113</v>
      </c>
      <c r="U123" s="144"/>
      <c r="V123" s="166"/>
      <c r="W123" s="167"/>
      <c r="X123" s="138"/>
      <c r="Y123" s="279"/>
      <c r="Z123" s="280"/>
      <c r="AA123" s="168">
        <f>M123-J123</f>
        <v>-455.11160127255516</v>
      </c>
      <c r="AB123" s="141">
        <f>M123/J123</f>
        <v>0.87358011075762354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1291</v>
      </c>
      <c r="G124" s="148">
        <f t="shared" ref="G124:G127" si="31">E124*F124</f>
        <v>29021.68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2672.5704427832134</v>
      </c>
      <c r="N124" s="152">
        <f>M124/L124</f>
        <v>534.51408855664272</v>
      </c>
      <c r="O124" s="154">
        <f>L124-I124</f>
        <v>0</v>
      </c>
      <c r="P124" s="155">
        <f>N124-K124</f>
        <v>-65.485911443357281</v>
      </c>
      <c r="Q124" s="156">
        <f>N124/K124</f>
        <v>0.89085681426107122</v>
      </c>
      <c r="R124" s="289">
        <f>Q140</f>
        <v>0.8950216795395769</v>
      </c>
      <c r="S124" s="157">
        <v>0.70834490740740741</v>
      </c>
      <c r="T124" s="158">
        <v>0.72847222222222219</v>
      </c>
      <c r="U124" s="159"/>
      <c r="V124" s="160">
        <v>28.983333333333281</v>
      </c>
      <c r="W124" s="161"/>
      <c r="X124" s="162"/>
      <c r="Y124" s="292"/>
      <c r="Z124" s="293"/>
      <c r="AA124" s="115">
        <f>M124-J124</f>
        <v>-327.42955721678663</v>
      </c>
      <c r="AB124" s="156">
        <f>M124/J124</f>
        <v>0.89085681426107111</v>
      </c>
      <c r="AC124" s="281">
        <f>AB140</f>
        <v>0.8950216795395769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1911</v>
      </c>
      <c r="G125" s="103">
        <f t="shared" si="31"/>
        <v>46895.939999999995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2673.7660318694207</v>
      </c>
      <c r="N125" s="106">
        <f>M125/L125</f>
        <v>668.44150796735516</v>
      </c>
      <c r="O125" s="108">
        <f>L125-I125</f>
        <v>0</v>
      </c>
      <c r="P125" s="109">
        <f>N125-K125</f>
        <v>-81.558492032644835</v>
      </c>
      <c r="Q125" s="110">
        <f>N125/K125</f>
        <v>0.89125534395647354</v>
      </c>
      <c r="R125" s="290"/>
      <c r="S125" s="47">
        <v>0.732025462962963</v>
      </c>
      <c r="T125" s="48">
        <v>0.76180555555555551</v>
      </c>
      <c r="U125" s="111">
        <v>5.1166666666667737</v>
      </c>
      <c r="V125" s="112">
        <v>42.883333333333212</v>
      </c>
      <c r="W125" s="113"/>
      <c r="X125" s="116"/>
      <c r="Y125" s="276"/>
      <c r="Z125" s="277"/>
      <c r="AA125" s="117">
        <f>M125-J125</f>
        <v>-326.23396813057934</v>
      </c>
      <c r="AB125" s="110">
        <f>M125/J125</f>
        <v>0.89125534395647354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1231</v>
      </c>
      <c r="G126" s="103">
        <f t="shared" si="31"/>
        <v>20557.7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2966.2650602409572</v>
      </c>
      <c r="N126" s="106">
        <f>M126/L126</f>
        <v>988.75502008031901</v>
      </c>
      <c r="O126" s="108">
        <f>L126-I126</f>
        <v>0</v>
      </c>
      <c r="P126" s="109">
        <f>N126-K126</f>
        <v>-111.24497991968099</v>
      </c>
      <c r="Q126" s="110">
        <f>N126/K126</f>
        <v>0.89886820007301726</v>
      </c>
      <c r="R126" s="290"/>
      <c r="S126" s="47">
        <v>0.76534722222222218</v>
      </c>
      <c r="T126" s="48">
        <v>0.78263888888888888</v>
      </c>
      <c r="U126" s="111">
        <v>5.0999999999999979</v>
      </c>
      <c r="V126" s="112">
        <v>24.900000000000055</v>
      </c>
      <c r="W126" s="113"/>
      <c r="X126" s="116"/>
      <c r="Y126" s="276"/>
      <c r="Z126" s="277"/>
      <c r="AA126" s="117">
        <f>M126-J126</f>
        <v>-333.73493975904285</v>
      </c>
      <c r="AB126" s="110">
        <f>M126/J126</f>
        <v>0.89886820007301726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5091</v>
      </c>
      <c r="G127" s="103">
        <f t="shared" si="31"/>
        <v>91077.99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2964.6716273050788</v>
      </c>
      <c r="N127" s="106">
        <f>M127/L127</f>
        <v>741.1679068262697</v>
      </c>
      <c r="O127" s="108">
        <f>L127-I127</f>
        <v>0</v>
      </c>
      <c r="P127" s="109">
        <f>N127-K127</f>
        <v>-83.8320931737303</v>
      </c>
      <c r="Q127" s="110">
        <f>N127/K127</f>
        <v>0.89838534160759964</v>
      </c>
      <c r="R127" s="290"/>
      <c r="S127" s="47">
        <v>0.78680555555555554</v>
      </c>
      <c r="T127" s="48">
        <v>0.85835648148148147</v>
      </c>
      <c r="U127" s="111">
        <v>5.9999999999999787</v>
      </c>
      <c r="V127" s="112">
        <v>103.03333333333335</v>
      </c>
      <c r="W127" s="113"/>
      <c r="X127" s="116"/>
      <c r="Y127" s="276"/>
      <c r="Z127" s="277"/>
      <c r="AA127" s="117">
        <f>M127-J127</f>
        <v>-335.3283726949212</v>
      </c>
      <c r="AB127" s="110">
        <f>M127/J127</f>
        <v>0.89838534160759964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2819.3182905496674</v>
      </c>
      <c r="N140" s="138">
        <f>M140/L140</f>
        <v>704.82957263741685</v>
      </c>
      <c r="O140" s="139">
        <f>L140-I140</f>
        <v>0</v>
      </c>
      <c r="P140" s="140">
        <f>N140-K140</f>
        <v>-82.670427362583155</v>
      </c>
      <c r="Q140" s="141">
        <f>N140/K140</f>
        <v>0.8950216795395769</v>
      </c>
      <c r="R140" s="291"/>
      <c r="S140" s="142">
        <f>S124</f>
        <v>0.70834490740740741</v>
      </c>
      <c r="T140" s="143">
        <f>INDEX(T124:T139,COUNTA(T124:T139))</f>
        <v>0.85835648148148147</v>
      </c>
      <c r="U140" s="144"/>
      <c r="V140" s="166"/>
      <c r="W140" s="99"/>
      <c r="X140" s="69"/>
      <c r="Y140" s="279"/>
      <c r="Z140" s="280"/>
      <c r="AA140" s="168">
        <f>M140-J140</f>
        <v>-330.68170945033262</v>
      </c>
      <c r="AB140" s="141">
        <f>M140/J140</f>
        <v>0.8950216795395769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1621</v>
      </c>
      <c r="G141" s="148">
        <f t="shared" ref="G141:G143" si="36">E141*F141</f>
        <v>36115.880000000005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2966.7513980681333</v>
      </c>
      <c r="N141" s="152">
        <f>M141/L141</f>
        <v>593.35027961362664</v>
      </c>
      <c r="O141" s="154">
        <f>L141-I141</f>
        <v>0</v>
      </c>
      <c r="P141" s="155">
        <f>N141-K141</f>
        <v>-66.64972038637336</v>
      </c>
      <c r="Q141" s="156">
        <f>N141/K141</f>
        <v>0.89901557517216157</v>
      </c>
      <c r="R141" s="289">
        <f>Q157</f>
        <v>0.89830466763417571</v>
      </c>
      <c r="S141" s="157">
        <v>0.70848379629629632</v>
      </c>
      <c r="T141" s="158">
        <v>0.73124999999999996</v>
      </c>
      <c r="U141" s="159"/>
      <c r="V141" s="160">
        <v>32.783333333333232</v>
      </c>
      <c r="W141" s="161"/>
      <c r="X141" s="162"/>
      <c r="Y141" s="292"/>
      <c r="Z141" s="293"/>
      <c r="AA141" s="115">
        <f>M141-J141</f>
        <v>-333.24860193186669</v>
      </c>
      <c r="AB141" s="156">
        <f>M141/J141</f>
        <v>0.89901557517216157</v>
      </c>
      <c r="AC141" s="281">
        <f>AB157</f>
        <v>0.8983046676341756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650</v>
      </c>
      <c r="G142" s="103">
        <f t="shared" si="36"/>
        <v>11817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2965.7794676806134</v>
      </c>
      <c r="N142" s="106">
        <f>M142/L142</f>
        <v>741.44486692015334</v>
      </c>
      <c r="O142" s="108">
        <f>L142-I142</f>
        <v>0</v>
      </c>
      <c r="P142" s="109">
        <f>N142-K142</f>
        <v>-83.555133079846655</v>
      </c>
      <c r="Q142" s="110">
        <f>N142/K142</f>
        <v>0.89872105081230713</v>
      </c>
      <c r="R142" s="290"/>
      <c r="S142" s="47">
        <v>0.73472222222222228</v>
      </c>
      <c r="T142" s="48">
        <v>0.74385416666666671</v>
      </c>
      <c r="U142" s="111">
        <v>5.0000000000001421</v>
      </c>
      <c r="V142" s="112">
        <v>13.149999999999977</v>
      </c>
      <c r="W142" s="113"/>
      <c r="X142" s="116"/>
      <c r="Y142" s="276"/>
      <c r="Z142" s="277"/>
      <c r="AA142" s="117">
        <f>M142-J142</f>
        <v>-334.22053231938662</v>
      </c>
      <c r="AB142" s="110">
        <f>M142/J142</f>
        <v>0.89872105081230713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7104</v>
      </c>
      <c r="G143" s="103">
        <f t="shared" si="36"/>
        <v>118352.64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2960.6853438295921</v>
      </c>
      <c r="N143" s="106">
        <f>M143/L143</f>
        <v>740.17133595739801</v>
      </c>
      <c r="O143" s="108">
        <f>L143-I143</f>
        <v>0</v>
      </c>
      <c r="P143" s="109">
        <f>N143-K143</f>
        <v>-84.828664042601986</v>
      </c>
      <c r="Q143" s="110">
        <f>N143/K143</f>
        <v>0.89717737691805821</v>
      </c>
      <c r="R143" s="290"/>
      <c r="S143" s="47">
        <v>0.74793981481481486</v>
      </c>
      <c r="T143" s="48">
        <v>0.84791666666666665</v>
      </c>
      <c r="U143" s="111">
        <v>5.8833333333333471</v>
      </c>
      <c r="V143" s="112">
        <v>143.96666666666658</v>
      </c>
      <c r="W143" s="113"/>
      <c r="X143" s="116"/>
      <c r="Y143" s="276"/>
      <c r="Z143" s="277"/>
      <c r="AA143" s="117">
        <f>M143-J143</f>
        <v>-339.31465617040794</v>
      </c>
      <c r="AB143" s="110">
        <f>M143/J143</f>
        <v>0.89717737691805821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2964.4054031927794</v>
      </c>
      <c r="N157" s="138">
        <f>M157/L157</f>
        <v>684.0935545829492</v>
      </c>
      <c r="O157" s="139">
        <f>L157-I157</f>
        <v>0</v>
      </c>
      <c r="P157" s="140">
        <f>N157-K157</f>
        <v>-77.444906955512351</v>
      </c>
      <c r="Q157" s="141">
        <f>N157/K157</f>
        <v>0.89830466763417571</v>
      </c>
      <c r="R157" s="291"/>
      <c r="S157" s="142">
        <f>S141</f>
        <v>0.70848379629629632</v>
      </c>
      <c r="T157" s="143">
        <f>INDEX(T141:T156,COUNTA(T141:T156))</f>
        <v>0.84791666666666665</v>
      </c>
      <c r="U157" s="144"/>
      <c r="V157" s="166"/>
      <c r="W157" s="99"/>
      <c r="X157" s="69"/>
      <c r="Y157" s="279"/>
      <c r="Z157" s="280"/>
      <c r="AA157" s="168">
        <f>M157-J157</f>
        <v>-335.59459680722057</v>
      </c>
      <c r="AB157" s="141">
        <f>M157/J157</f>
        <v>0.8983046676341756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1987</v>
      </c>
      <c r="G158" s="148">
        <f t="shared" ref="G158:G161" si="41">E158*F158</f>
        <v>27877.609999999997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2693.2228915662654</v>
      </c>
      <c r="N158" s="152">
        <f>M158/L158</f>
        <v>897.7409638554218</v>
      </c>
      <c r="O158" s="154">
        <f>L158-I158</f>
        <v>0</v>
      </c>
      <c r="P158" s="155">
        <f>N158-K158</f>
        <v>-102.2590361445782</v>
      </c>
      <c r="Q158" s="156">
        <f>N158/K158</f>
        <v>0.89774096385542179</v>
      </c>
      <c r="R158" s="289">
        <f>Q174</f>
        <v>0.88465028669573986</v>
      </c>
      <c r="S158" s="157">
        <v>0.70833333333333337</v>
      </c>
      <c r="T158" s="158">
        <v>0.73907407407407411</v>
      </c>
      <c r="U158" s="159"/>
      <c r="V158" s="160">
        <v>44.266666666666659</v>
      </c>
      <c r="W158" s="161"/>
      <c r="X158" s="162"/>
      <c r="Y158" s="292"/>
      <c r="Z158" s="293"/>
      <c r="AA158" s="115">
        <f>M158-J158</f>
        <v>-306.77710843373461</v>
      </c>
      <c r="AB158" s="156">
        <f>M158/J158</f>
        <v>0.89774096385542179</v>
      </c>
      <c r="AC158" s="281">
        <f>AB174</f>
        <v>0.88465028669573986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1146</v>
      </c>
      <c r="G159" s="103">
        <f t="shared" si="41"/>
        <v>20834.28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3149.3129770992441</v>
      </c>
      <c r="N159" s="106">
        <f>M159/L159</f>
        <v>1049.7709923664147</v>
      </c>
      <c r="O159" s="108">
        <f>L159-I159</f>
        <v>0</v>
      </c>
      <c r="P159" s="109">
        <f>N159-K159</f>
        <v>-150.2290076335853</v>
      </c>
      <c r="Q159" s="110">
        <f>N159/K159</f>
        <v>0.87480916030534561</v>
      </c>
      <c r="R159" s="290"/>
      <c r="S159" s="47">
        <v>0.74942129629629628</v>
      </c>
      <c r="T159" s="48">
        <v>0.76458333333333328</v>
      </c>
      <c r="U159" s="111">
        <v>14.899999999999931</v>
      </c>
      <c r="V159" s="112">
        <v>21.833333333333282</v>
      </c>
      <c r="W159" s="113"/>
      <c r="X159" s="116"/>
      <c r="Y159" s="276"/>
      <c r="Z159" s="277"/>
      <c r="AA159" s="117">
        <f>M159-J159</f>
        <v>-450.68702290075589</v>
      </c>
      <c r="AB159" s="110">
        <f>M159/J159</f>
        <v>0.87480916030534561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5556</v>
      </c>
      <c r="G160" s="103">
        <f t="shared" si="41"/>
        <v>79339.679999999993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3141.4480917229494</v>
      </c>
      <c r="N160" s="106">
        <f>M160/L160</f>
        <v>1047.1493639076498</v>
      </c>
      <c r="O160" s="108">
        <f>L160-I160</f>
        <v>0</v>
      </c>
      <c r="P160" s="109">
        <f>N160-K160</f>
        <v>-152.85063609235021</v>
      </c>
      <c r="Q160" s="110">
        <f>N160/K160</f>
        <v>0.87262446992304143</v>
      </c>
      <c r="R160" s="290"/>
      <c r="S160" s="47">
        <v>0.77569444444444446</v>
      </c>
      <c r="T160" s="48">
        <v>0.84938657407407403</v>
      </c>
      <c r="U160" s="111">
        <v>16.000000000000103</v>
      </c>
      <c r="V160" s="112">
        <v>106.11666666666657</v>
      </c>
      <c r="W160" s="113">
        <v>0.84938657407407403</v>
      </c>
      <c r="X160" s="116">
        <v>0.90303240740740742</v>
      </c>
      <c r="Y160" s="276"/>
      <c r="Z160" s="277"/>
      <c r="AA160" s="117">
        <f>M160-J160</f>
        <v>-458.55190827705064</v>
      </c>
      <c r="AB160" s="110">
        <f>M160/J160</f>
        <v>0.87262446992304143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5101</v>
      </c>
      <c r="G161" s="103">
        <f t="shared" si="41"/>
        <v>71567.03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2693.3998239953089</v>
      </c>
      <c r="N161" s="106">
        <f>M161/L161</f>
        <v>897.79994133176967</v>
      </c>
      <c r="O161" s="108">
        <f>L161-I161</f>
        <v>0</v>
      </c>
      <c r="P161" s="109">
        <f>N161-K161</f>
        <v>-102.20005866823033</v>
      </c>
      <c r="Q161" s="110">
        <f>N161/K161</f>
        <v>0.89779994133176966</v>
      </c>
      <c r="R161" s="290"/>
      <c r="S161" s="47">
        <v>0.90303240740740742</v>
      </c>
      <c r="T161" s="48">
        <v>0.9819444444444444</v>
      </c>
      <c r="U161" s="111">
        <v>77.250000000000085</v>
      </c>
      <c r="V161" s="112">
        <v>113.63333333333324</v>
      </c>
      <c r="W161" s="113"/>
      <c r="X161" s="116"/>
      <c r="Y161" s="276"/>
      <c r="Z161" s="277"/>
      <c r="AA161" s="117">
        <f>M161-J161</f>
        <v>-306.60017600469109</v>
      </c>
      <c r="AB161" s="110">
        <f>M161/J161</f>
        <v>0.89779994133176966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2919.3459460959416</v>
      </c>
      <c r="N174" s="138">
        <f t="shared" ref="N174:N180" si="45">M174/L174</f>
        <v>973.1153153653139</v>
      </c>
      <c r="O174" s="139">
        <f t="shared" ref="O174:O180" si="46">L174-I174</f>
        <v>0</v>
      </c>
      <c r="P174" s="140">
        <f t="shared" ref="P174:P180" si="47">N174-K174</f>
        <v>-126.8846846346861</v>
      </c>
      <c r="Q174" s="141">
        <f t="shared" ref="Q174:Q180" si="48">N174/K174</f>
        <v>0.88465028669573986</v>
      </c>
      <c r="R174" s="291"/>
      <c r="S174" s="142">
        <f>S158</f>
        <v>0.70833333333333337</v>
      </c>
      <c r="T174" s="143">
        <f>INDEX(T158:T173,COUNTA(T158:T173))</f>
        <v>0.9819444444444444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-380.6540539040584</v>
      </c>
      <c r="AB174" s="141">
        <f t="shared" ref="AB174:AB180" si="50">M174/J174</f>
        <v>0.88465028669573986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1944</v>
      </c>
      <c r="G175" s="148">
        <f t="shared" ref="G175:G180" si="51">E175*F175</f>
        <v>35341.919999999998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3142.5235743152225</v>
      </c>
      <c r="N175" s="152">
        <f t="shared" si="45"/>
        <v>1047.5078581050741</v>
      </c>
      <c r="O175" s="154">
        <f t="shared" si="46"/>
        <v>0</v>
      </c>
      <c r="P175" s="155">
        <f t="shared" si="47"/>
        <v>-152.49214189492591</v>
      </c>
      <c r="Q175" s="156">
        <f t="shared" si="48"/>
        <v>0.87292321508756177</v>
      </c>
      <c r="R175" s="289">
        <f>Q191</f>
        <v>0.88171521745586467</v>
      </c>
      <c r="S175" s="157">
        <v>0.70833333333333337</v>
      </c>
      <c r="T175" s="158">
        <v>0.73410879629629633</v>
      </c>
      <c r="U175" s="159"/>
      <c r="V175" s="160">
        <v>37.11666666666666</v>
      </c>
      <c r="W175" s="158"/>
      <c r="X175" s="169"/>
      <c r="Y175" s="292"/>
      <c r="Z175" s="293"/>
      <c r="AA175" s="171">
        <f t="shared" si="49"/>
        <v>-457.4764256847775</v>
      </c>
      <c r="AB175" s="156">
        <f t="shared" si="50"/>
        <v>0.87292321508756177</v>
      </c>
      <c r="AC175" s="281">
        <f>AB191</f>
        <v>0.88171521745586479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1738</v>
      </c>
      <c r="G176" s="103">
        <f t="shared" si="51"/>
        <v>31596.84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2694.5736434108544</v>
      </c>
      <c r="N176" s="106">
        <f t="shared" si="45"/>
        <v>673.6434108527136</v>
      </c>
      <c r="O176" s="108">
        <f t="shared" si="46"/>
        <v>0</v>
      </c>
      <c r="P176" s="109">
        <f t="shared" si="47"/>
        <v>-76.3565891472864</v>
      </c>
      <c r="Q176" s="110">
        <f t="shared" si="48"/>
        <v>0.89819121447028483</v>
      </c>
      <c r="R176" s="290"/>
      <c r="S176" s="47">
        <v>0.74465277777777783</v>
      </c>
      <c r="T176" s="48">
        <v>0.77152777777777781</v>
      </c>
      <c r="U176" s="111">
        <v>15.183333333333362</v>
      </c>
      <c r="V176" s="112">
        <v>38.699999999999974</v>
      </c>
      <c r="W176" s="113"/>
      <c r="X176" s="13"/>
      <c r="Y176" s="276"/>
      <c r="Z176" s="277"/>
      <c r="AA176" s="172">
        <f t="shared" si="49"/>
        <v>-305.4263565891456</v>
      </c>
      <c r="AB176" s="110">
        <f t="shared" si="50"/>
        <v>0.89819121447028483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2477</v>
      </c>
      <c r="G177" s="103">
        <f t="shared" si="51"/>
        <v>61479.14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2934.2546890424528</v>
      </c>
      <c r="N177" s="106">
        <f t="shared" si="45"/>
        <v>733.5636722606132</v>
      </c>
      <c r="O177" s="108">
        <f t="shared" si="46"/>
        <v>0</v>
      </c>
      <c r="P177" s="109">
        <f t="shared" si="47"/>
        <v>-91.436327739386797</v>
      </c>
      <c r="Q177" s="110">
        <f t="shared" si="48"/>
        <v>0.88916808758862209</v>
      </c>
      <c r="R177" s="290"/>
      <c r="S177" s="47">
        <v>0.78218750000000004</v>
      </c>
      <c r="T177" s="48">
        <v>0.81736111111111109</v>
      </c>
      <c r="U177" s="111">
        <v>15.350000000000001</v>
      </c>
      <c r="V177" s="112">
        <v>50.64999999999992</v>
      </c>
      <c r="W177" s="113"/>
      <c r="X177" s="13"/>
      <c r="Y177" s="276"/>
      <c r="Z177" s="277"/>
      <c r="AA177" s="172">
        <f t="shared" si="49"/>
        <v>-365.74531095754719</v>
      </c>
      <c r="AB177" s="110">
        <f t="shared" si="50"/>
        <v>0.88916808758862209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1817</v>
      </c>
      <c r="G178" s="103">
        <f t="shared" si="51"/>
        <v>45479.51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2931.958762886602</v>
      </c>
      <c r="N178" s="106">
        <f t="shared" si="45"/>
        <v>732.9896907216505</v>
      </c>
      <c r="O178" s="108">
        <f t="shared" si="46"/>
        <v>0</v>
      </c>
      <c r="P178" s="109">
        <f t="shared" si="47"/>
        <v>-92.010309278349496</v>
      </c>
      <c r="Q178" s="110">
        <f t="shared" si="48"/>
        <v>0.88847235238987943</v>
      </c>
      <c r="R178" s="290"/>
      <c r="S178" s="47">
        <v>0.82847222222222228</v>
      </c>
      <c r="T178" s="48">
        <v>0.8542939814814815</v>
      </c>
      <c r="U178" s="111">
        <v>16.000000000000103</v>
      </c>
      <c r="V178" s="112">
        <v>37.18333333333328</v>
      </c>
      <c r="W178" s="113">
        <v>0.8542939814814815</v>
      </c>
      <c r="X178" s="116">
        <v>0.90630787037037042</v>
      </c>
      <c r="Y178" s="276"/>
      <c r="Z178" s="277"/>
      <c r="AA178" s="172">
        <f t="shared" si="49"/>
        <v>-368.04123711339798</v>
      </c>
      <c r="AB178" s="110">
        <f t="shared" si="50"/>
        <v>0.88847235238987943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1462</v>
      </c>
      <c r="G179" s="103">
        <f t="shared" si="51"/>
        <v>26579.16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3142.2089552238813</v>
      </c>
      <c r="N179" s="106">
        <f t="shared" si="45"/>
        <v>1047.4029850746272</v>
      </c>
      <c r="O179" s="108">
        <f t="shared" si="46"/>
        <v>0</v>
      </c>
      <c r="P179" s="109">
        <f t="shared" si="47"/>
        <v>-152.59701492537283</v>
      </c>
      <c r="Q179" s="110">
        <f t="shared" si="48"/>
        <v>0.87283582089552258</v>
      </c>
      <c r="R179" s="290"/>
      <c r="S179" s="47">
        <v>0.90630787037037042</v>
      </c>
      <c r="T179" s="48">
        <v>0.92569444444444449</v>
      </c>
      <c r="U179" s="111">
        <v>74.900000000000034</v>
      </c>
      <c r="V179" s="112">
        <v>27.916666666666661</v>
      </c>
      <c r="W179" s="113"/>
      <c r="X179" s="116"/>
      <c r="Y179" s="276"/>
      <c r="Z179" s="277"/>
      <c r="AA179" s="172">
        <f t="shared" si="49"/>
        <v>-457.79104477611872</v>
      </c>
      <c r="AB179" s="110">
        <f t="shared" si="50"/>
        <v>0.87283582089552258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3453</v>
      </c>
      <c r="G180" s="121">
        <f t="shared" si="51"/>
        <v>49308.84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3141.4708112206258</v>
      </c>
      <c r="N180" s="106">
        <f t="shared" si="45"/>
        <v>1047.1569370735419</v>
      </c>
      <c r="O180" s="108">
        <f t="shared" si="46"/>
        <v>0</v>
      </c>
      <c r="P180" s="109">
        <f t="shared" si="47"/>
        <v>-152.84306292645806</v>
      </c>
      <c r="Q180" s="110">
        <f t="shared" si="48"/>
        <v>0.87263078089461832</v>
      </c>
      <c r="R180" s="290"/>
      <c r="S180" s="47">
        <v>0.93684027777777779</v>
      </c>
      <c r="T180" s="48">
        <v>0.98263888888888884</v>
      </c>
      <c r="U180" s="111">
        <v>16.049999999999951</v>
      </c>
      <c r="V180" s="112">
        <v>65.949999999999918</v>
      </c>
      <c r="W180" s="113"/>
      <c r="X180" s="50"/>
      <c r="Y180" s="276"/>
      <c r="Z180" s="277"/>
      <c r="AA180" s="172">
        <f t="shared" si="49"/>
        <v>-458.52918877937418</v>
      </c>
      <c r="AB180" s="110">
        <f t="shared" si="50"/>
        <v>0.87263078089461832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2997.8317393499401</v>
      </c>
      <c r="N191" s="138">
        <f>M191/L191</f>
        <v>856.52335409998284</v>
      </c>
      <c r="O191" s="139">
        <f>L191-I191</f>
        <v>0</v>
      </c>
      <c r="P191" s="140">
        <f>N191-K191</f>
        <v>-114.90521732858861</v>
      </c>
      <c r="Q191" s="141">
        <f>N191/K191</f>
        <v>0.88171521745586467</v>
      </c>
      <c r="R191" s="291"/>
      <c r="S191" s="142">
        <f>S175</f>
        <v>0.70833333333333337</v>
      </c>
      <c r="T191" s="143">
        <f>INDEX(T175:T190,COUNTA(T175:T190))</f>
        <v>0.98263888888888884</v>
      </c>
      <c r="U191" s="144"/>
      <c r="V191" s="166"/>
      <c r="W191" s="167"/>
      <c r="X191" s="138"/>
      <c r="Y191" s="279"/>
      <c r="Z191" s="280"/>
      <c r="AA191" s="174">
        <f>M191-J191</f>
        <v>-402.16826065005989</v>
      </c>
      <c r="AB191" s="141">
        <f>M191/J191</f>
        <v>0.88171521745586479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607" priority="1" operator="greaterThan">
      <formula>0</formula>
    </cfRule>
  </conditionalFormatting>
  <conditionalFormatting sqref="P5:P191 AA5:AA191">
    <cfRule type="cellIs" dxfId="606" priority="4" operator="lessThan">
      <formula>0</formula>
    </cfRule>
  </conditionalFormatting>
  <conditionalFormatting sqref="Q5:Q191 AB5:AB191">
    <cfRule type="cellIs" dxfId="605" priority="2" operator="greaterThan">
      <formula>1</formula>
    </cfRule>
    <cfRule type="cellIs" dxfId="604" priority="3" operator="lessThan">
      <formula>0.8</formula>
    </cfRule>
  </conditionalFormatting>
  <conditionalFormatting sqref="AC5:AC6 R5:R191 AC107:AC112">
    <cfRule type="cellIs" dxfId="603" priority="5" operator="lessThan">
      <formula>0.8</formula>
    </cfRule>
  </conditionalFormatting>
  <conditionalFormatting sqref="AC12:AC20">
    <cfRule type="cellIs" dxfId="602" priority="15" operator="lessThan">
      <formula>0.8</formula>
    </cfRule>
  </conditionalFormatting>
  <conditionalFormatting sqref="AC22:AC27">
    <cfRule type="cellIs" dxfId="601" priority="14" operator="lessThan">
      <formula>0.8</formula>
    </cfRule>
  </conditionalFormatting>
  <conditionalFormatting sqref="AC39:AC44">
    <cfRule type="cellIs" dxfId="600" priority="12" operator="lessThan">
      <formula>0.8</formula>
    </cfRule>
  </conditionalFormatting>
  <conditionalFormatting sqref="AC56">
    <cfRule type="cellIs" dxfId="599" priority="13" operator="lessThan">
      <formula>0.8</formula>
    </cfRule>
  </conditionalFormatting>
  <conditionalFormatting sqref="AC73">
    <cfRule type="cellIs" dxfId="598" priority="7" operator="lessThan">
      <formula>0.8</formula>
    </cfRule>
  </conditionalFormatting>
  <conditionalFormatting sqref="AC90:AC95">
    <cfRule type="cellIs" dxfId="597" priority="6" operator="lessThan">
      <formula>0.8</formula>
    </cfRule>
  </conditionalFormatting>
  <conditionalFormatting sqref="AC124">
    <cfRule type="cellIs" dxfId="596" priority="11" operator="lessThan">
      <formula>0.8</formula>
    </cfRule>
  </conditionalFormatting>
  <conditionalFormatting sqref="AC141">
    <cfRule type="cellIs" dxfId="595" priority="10" operator="lessThan">
      <formula>0.8</formula>
    </cfRule>
  </conditionalFormatting>
  <conditionalFormatting sqref="AC158">
    <cfRule type="cellIs" dxfId="594" priority="9" operator="lessThan">
      <formula>0.8</formula>
    </cfRule>
  </conditionalFormatting>
  <conditionalFormatting sqref="AC175:AC180">
    <cfRule type="cellIs" dxfId="593" priority="8" operator="lessThan">
      <formula>0.8</formula>
    </cfRule>
  </conditionalFormatting>
  <dataValidations count="1">
    <dataValidation type="list" allowBlank="1" showInputMessage="1" showErrorMessage="1" sqref="Y5:Z191" xr:uid="{A411DBFB-4630-4541-BEB4-79AF584428C5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149C-B92A-4835-B148-0CBA8EEF37D1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53978</v>
      </c>
      <c r="E1" s="88" t="s">
        <v>3</v>
      </c>
      <c r="F1" s="89">
        <f>SUM(G5:G123)</f>
        <v>2659311.2299999995</v>
      </c>
      <c r="G1" s="90" t="s">
        <v>84</v>
      </c>
      <c r="H1" s="91">
        <f>L21+L38+L55+L72+L89+L106+L123</f>
        <v>136.71666666666667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46078</v>
      </c>
      <c r="B2" s="332"/>
      <c r="C2" s="92" t="s">
        <v>40</v>
      </c>
      <c r="D2" s="93">
        <f>AVERAGE(N21,N38,N55,N72,N89,N106,N123)</f>
        <v>138.46549030185457</v>
      </c>
      <c r="E2" s="93" t="s">
        <v>91</v>
      </c>
      <c r="F2" s="94">
        <f>F1/D1</f>
        <v>49.266575827188845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4338</v>
      </c>
      <c r="G5" s="148">
        <f t="shared" ref="G5:G7" si="0">E5*F5</f>
        <v>246268.26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1782.7397260273976</v>
      </c>
      <c r="N5" s="152">
        <f>M5/L5</f>
        <v>71.309589041095904</v>
      </c>
      <c r="O5" s="154">
        <f>L5-I5</f>
        <v>0</v>
      </c>
      <c r="P5" s="155">
        <f>N5-K5</f>
        <v>-8.6904109589040957</v>
      </c>
      <c r="Q5" s="156">
        <f>N5/K5</f>
        <v>0.8913698630136988</v>
      </c>
      <c r="R5" s="289">
        <f>Q21</f>
        <v>0.89180563681374936</v>
      </c>
      <c r="S5" s="157">
        <v>0.29166666666666669</v>
      </c>
      <c r="T5" s="158">
        <v>0.39305555555555555</v>
      </c>
      <c r="U5" s="159"/>
      <c r="V5" s="160">
        <v>145.99999999999997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-217.26027397260236</v>
      </c>
      <c r="AF5" s="132">
        <f>M5/J5</f>
        <v>0.8913698630136988</v>
      </c>
      <c r="AG5" s="373">
        <f>AF21</f>
        <v>0.89180563681374936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1975</v>
      </c>
      <c r="G6" s="103">
        <f t="shared" si="0"/>
        <v>152746.5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1784.6385542168657</v>
      </c>
      <c r="N6" s="106">
        <f>M6/L6</f>
        <v>74.359939759036067</v>
      </c>
      <c r="O6" s="108">
        <f>L6-I6</f>
        <v>0</v>
      </c>
      <c r="P6" s="109">
        <f>N6-K6</f>
        <v>-8.9733935742972619</v>
      </c>
      <c r="Q6" s="110">
        <f>N6/K6</f>
        <v>0.89231927710843284</v>
      </c>
      <c r="R6" s="290"/>
      <c r="S6" s="47">
        <v>0.39652777777777776</v>
      </c>
      <c r="T6" s="48">
        <v>0.44263888888888892</v>
      </c>
      <c r="U6" s="111">
        <v>4.9999999999999822</v>
      </c>
      <c r="V6" s="112">
        <v>66.400000000000063</v>
      </c>
      <c r="W6" s="113">
        <v>0.44263888888888892</v>
      </c>
      <c r="X6" s="116">
        <v>0.48125000000000001</v>
      </c>
      <c r="Y6" s="12"/>
      <c r="Z6" s="198"/>
      <c r="AA6" s="276"/>
      <c r="AB6" s="277"/>
      <c r="AC6" s="12"/>
      <c r="AD6" s="198"/>
      <c r="AE6" s="117">
        <f>M6-J6</f>
        <v>-215.36144578313429</v>
      </c>
      <c r="AF6" s="110">
        <f>M6/J6</f>
        <v>0.89231927710843284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4797</v>
      </c>
      <c r="G7" s="103">
        <f t="shared" si="0"/>
        <v>285517.44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1783.4555406382328</v>
      </c>
      <c r="N7" s="106">
        <f>M7/L7</f>
        <v>71.338221625529314</v>
      </c>
      <c r="O7" s="108">
        <f>L7-I7</f>
        <v>0</v>
      </c>
      <c r="P7" s="109">
        <f>N7-K7</f>
        <v>-8.6617783744706855</v>
      </c>
      <c r="Q7" s="110">
        <f>N7/K7</f>
        <v>0.89172777031911643</v>
      </c>
      <c r="R7" s="290"/>
      <c r="S7" s="47">
        <v>0.48125000000000001</v>
      </c>
      <c r="T7" s="48">
        <v>0.59332175925925923</v>
      </c>
      <c r="U7" s="111">
        <v>55.59999999999998</v>
      </c>
      <c r="V7" s="112">
        <v>161.38333333333327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-216.54445936176717</v>
      </c>
      <c r="AF7" s="110">
        <f>M7/J7</f>
        <v>0.89172777031911643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24.666666666666668</v>
      </c>
      <c r="M21" s="137">
        <f t="shared" si="4"/>
        <v>1783.6112736274988</v>
      </c>
      <c r="N21" s="138">
        <f>M21/L21</f>
        <v>72.308565147060762</v>
      </c>
      <c r="O21" s="139">
        <f>L21-I21</f>
        <v>0</v>
      </c>
      <c r="P21" s="140">
        <f>N21-K21</f>
        <v>-8.7725159340203192</v>
      </c>
      <c r="Q21" s="141">
        <f>N21/K21</f>
        <v>0.89180563681374936</v>
      </c>
      <c r="R21" s="291"/>
      <c r="S21" s="142">
        <f>S5</f>
        <v>0.29166666666666669</v>
      </c>
      <c r="T21" s="143">
        <f>INDEX(T5:T20,COUNTA(T5:T20))</f>
        <v>0.59332175925925923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-216.3887263725012</v>
      </c>
      <c r="AF21" s="141">
        <f>M21/J21</f>
        <v>0.89180563681374936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197</v>
      </c>
      <c r="D22" s="288"/>
      <c r="E22" s="147">
        <v>71.55</v>
      </c>
      <c r="F22" s="159">
        <v>2623</v>
      </c>
      <c r="G22" s="148">
        <f t="shared" ref="G22:G24" si="5">E22*F22</f>
        <v>187675.65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1784.0166257320993</v>
      </c>
      <c r="N22" s="152">
        <f>M22/L22</f>
        <v>81.091664806004516</v>
      </c>
      <c r="O22" s="154">
        <f>L22-I22</f>
        <v>0</v>
      </c>
      <c r="P22" s="155">
        <f>N22-K22</f>
        <v>-9.8174261030863903</v>
      </c>
      <c r="Q22" s="156">
        <f>N22/K22</f>
        <v>0.89200831286604976</v>
      </c>
      <c r="R22" s="289">
        <f>Q38</f>
        <v>0.89166873613671804</v>
      </c>
      <c r="S22" s="157">
        <v>0.29166666666666669</v>
      </c>
      <c r="T22" s="158">
        <v>0.35292824074074075</v>
      </c>
      <c r="U22" s="159"/>
      <c r="V22" s="160">
        <v>88.216666666666654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-215.98337426790067</v>
      </c>
      <c r="AF22" s="156">
        <f>M22/J22</f>
        <v>0.89200831286604965</v>
      </c>
      <c r="AG22" s="358">
        <f>AF38</f>
        <v>0.89166873613671815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3160</v>
      </c>
      <c r="G23" s="103">
        <f t="shared" si="5"/>
        <v>169881.60000000001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1783.9109299043446</v>
      </c>
      <c r="N23" s="106">
        <f>M23/L23</f>
        <v>89.195546495217229</v>
      </c>
      <c r="O23" s="108">
        <f>L23-I23</f>
        <v>0</v>
      </c>
      <c r="P23" s="109">
        <f>N23-K23</f>
        <v>-10.804453504782771</v>
      </c>
      <c r="Q23" s="110">
        <f>N23/K23</f>
        <v>0.89195546495217226</v>
      </c>
      <c r="R23" s="290"/>
      <c r="S23" s="47">
        <v>0.35625000000000001</v>
      </c>
      <c r="T23" s="48">
        <v>0.43005787037037035</v>
      </c>
      <c r="U23" s="111">
        <v>4.783333333333335</v>
      </c>
      <c r="V23" s="112">
        <v>106.28333333333329</v>
      </c>
      <c r="W23" s="113"/>
      <c r="X23" s="116"/>
      <c r="Y23" s="12"/>
      <c r="Z23" s="198"/>
      <c r="AA23" s="276"/>
      <c r="AB23" s="277"/>
      <c r="AC23" s="12"/>
      <c r="AD23" s="198"/>
      <c r="AE23" s="117">
        <f>M23-J23</f>
        <v>-216.08907009565542</v>
      </c>
      <c r="AF23" s="110">
        <f>M23/J23</f>
        <v>0.89195546495217226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1890</v>
      </c>
      <c r="G24" s="103">
        <f t="shared" si="5"/>
        <v>89529.299999999988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1782.0848611838658</v>
      </c>
      <c r="N24" s="106">
        <f>M24/L24</f>
        <v>84.861183865898369</v>
      </c>
      <c r="O24" s="108">
        <f>L24-I24</f>
        <v>0</v>
      </c>
      <c r="P24" s="109">
        <f>N24-K24</f>
        <v>-10.376911372196872</v>
      </c>
      <c r="Q24" s="110">
        <f>N24/K24</f>
        <v>0.89104243059193289</v>
      </c>
      <c r="R24" s="290"/>
      <c r="S24" s="47">
        <v>0.43358796296296298</v>
      </c>
      <c r="T24" s="48">
        <v>0.4777777777777778</v>
      </c>
      <c r="U24" s="111">
        <v>5.0833333333333819</v>
      </c>
      <c r="V24" s="112">
        <v>63.63333333333334</v>
      </c>
      <c r="W24" s="113"/>
      <c r="X24" s="116"/>
      <c r="Y24" s="12"/>
      <c r="Z24" s="198"/>
      <c r="AA24" s="276"/>
      <c r="AB24" s="277"/>
      <c r="AC24" s="12"/>
      <c r="AD24" s="198"/>
      <c r="AE24" s="117">
        <f>M24-J24</f>
        <v>-217.91513881613423</v>
      </c>
      <c r="AF24" s="110">
        <f>M24/J24</f>
        <v>0.89104243059193289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1783.3374722734363</v>
      </c>
      <c r="N38" s="138">
        <f>M38/L38</f>
        <v>84.920832013020771</v>
      </c>
      <c r="O38" s="139">
        <f>L38-I38</f>
        <v>0</v>
      </c>
      <c r="P38" s="140">
        <f>N38-K38</f>
        <v>-10.31726322507447</v>
      </c>
      <c r="Q38" s="141">
        <f>N38/K38</f>
        <v>0.89166873613671804</v>
      </c>
      <c r="R38" s="291"/>
      <c r="S38" s="142">
        <f>S22</f>
        <v>0.29166666666666669</v>
      </c>
      <c r="T38" s="143">
        <f>INDEX(T22:T37,COUNTA(T22:T37))</f>
        <v>0.4777777777777778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-216.66252772656367</v>
      </c>
      <c r="AF38" s="141">
        <f>M38/J38</f>
        <v>0.89166873613671815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355</v>
      </c>
      <c r="G39" s="148">
        <f t="shared" ref="G39:G42" si="9">E39*F39</f>
        <v>23217.000000000004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1784.9162011173185</v>
      </c>
      <c r="N39" s="152">
        <f>M39/L39</f>
        <v>74.371508379888269</v>
      </c>
      <c r="O39" s="154">
        <f>L39-I39</f>
        <v>0</v>
      </c>
      <c r="P39" s="155">
        <f>N39-K39</f>
        <v>-8.9618249534450598</v>
      </c>
      <c r="Q39" s="156">
        <f>N39/K39</f>
        <v>0.89245810055865926</v>
      </c>
      <c r="R39" s="289">
        <f>Q55</f>
        <v>0.89169346429568663</v>
      </c>
      <c r="S39" s="157">
        <v>0.29171296296296295</v>
      </c>
      <c r="T39" s="158">
        <v>0.3</v>
      </c>
      <c r="U39" s="159"/>
      <c r="V39" s="160">
        <v>11.933333333333334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-215.08379888268155</v>
      </c>
      <c r="AF39" s="156">
        <f>M39/J39</f>
        <v>0.89245810055865926</v>
      </c>
      <c r="AG39" s="281">
        <f>AF55</f>
        <v>0.89169346429568663</v>
      </c>
    </row>
    <row r="40" spans="1:33" ht="15.75" customHeight="1">
      <c r="A40" s="285"/>
      <c r="B40" s="163" t="s">
        <v>185</v>
      </c>
      <c r="C40" s="274" t="s">
        <v>195</v>
      </c>
      <c r="D40" s="275"/>
      <c r="E40" s="101">
        <v>59.54</v>
      </c>
      <c r="F40" s="102">
        <v>3184</v>
      </c>
      <c r="G40" s="103">
        <f t="shared" si="9"/>
        <v>189575.36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1782.0895522388053</v>
      </c>
      <c r="N40" s="106">
        <f>M40/L40</f>
        <v>77.482154445165449</v>
      </c>
      <c r="O40" s="108">
        <f>L40-I40</f>
        <v>0</v>
      </c>
      <c r="P40" s="109">
        <f>N40-K40</f>
        <v>-9.4743672939649883</v>
      </c>
      <c r="Q40" s="110">
        <f>N40/K40</f>
        <v>0.89104477611940269</v>
      </c>
      <c r="R40" s="290"/>
      <c r="S40" s="47">
        <v>0.3034722222222222</v>
      </c>
      <c r="T40" s="48">
        <v>0.37791666666666668</v>
      </c>
      <c r="U40" s="111">
        <v>4.9999999999999822</v>
      </c>
      <c r="V40" s="112">
        <v>107.20000000000005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-217.91044776119475</v>
      </c>
      <c r="AF40" s="110">
        <f>M40/J40</f>
        <v>0.89104477611940258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3491</v>
      </c>
      <c r="G41" s="103">
        <f t="shared" si="9"/>
        <v>204816.97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1781.6274454210375</v>
      </c>
      <c r="N41" s="106">
        <f>M41/L41</f>
        <v>77.462062844392932</v>
      </c>
      <c r="O41" s="108">
        <f>L41-I41</f>
        <v>0</v>
      </c>
      <c r="P41" s="109">
        <f>N41-K41</f>
        <v>-9.4944588947375053</v>
      </c>
      <c r="Q41" s="110">
        <f>N41/K41</f>
        <v>0.89081372271051873</v>
      </c>
      <c r="R41" s="290"/>
      <c r="S41" s="47">
        <v>0.38224537037037037</v>
      </c>
      <c r="T41" s="48">
        <v>0.46388888888888891</v>
      </c>
      <c r="U41" s="111">
        <v>6.2333333333333218</v>
      </c>
      <c r="V41" s="112">
        <v>117.56666666666669</v>
      </c>
      <c r="W41" s="113">
        <v>0.46388888888888891</v>
      </c>
      <c r="X41" s="116">
        <v>0.50228009259259254</v>
      </c>
      <c r="Y41" s="12"/>
      <c r="Z41" s="198"/>
      <c r="AA41" s="276"/>
      <c r="AB41" s="277"/>
      <c r="AC41" s="12"/>
      <c r="AD41" s="198"/>
      <c r="AE41" s="117">
        <f>M41-J41</f>
        <v>-218.37255457896254</v>
      </c>
      <c r="AF41" s="110">
        <f>M41/J41</f>
        <v>0.89081372271051873</v>
      </c>
      <c r="AG41" s="282"/>
    </row>
    <row r="42" spans="1:33" ht="15.75" customHeight="1">
      <c r="A42" s="285"/>
      <c r="B42" s="163" t="s">
        <v>185</v>
      </c>
      <c r="C42" s="274" t="s">
        <v>192</v>
      </c>
      <c r="D42" s="275"/>
      <c r="E42" s="101">
        <v>59.34</v>
      </c>
      <c r="F42" s="102">
        <v>1479</v>
      </c>
      <c r="G42" s="103">
        <f t="shared" si="9"/>
        <v>87763.86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1784.9145155883323</v>
      </c>
      <c r="N42" s="106">
        <f>M42/L42</f>
        <v>74.37143814951385</v>
      </c>
      <c r="O42" s="108">
        <f>L42-I42</f>
        <v>0</v>
      </c>
      <c r="P42" s="109">
        <f>N42-K42</f>
        <v>-8.9618951838194789</v>
      </c>
      <c r="Q42" s="110">
        <f>N42/K42</f>
        <v>0.89245725779416629</v>
      </c>
      <c r="R42" s="290"/>
      <c r="S42" s="47">
        <v>0.50228009259259254</v>
      </c>
      <c r="T42" s="48">
        <v>0.53680555555555554</v>
      </c>
      <c r="U42" s="111">
        <v>55.283333333333232</v>
      </c>
      <c r="V42" s="112">
        <v>49.716666666666711</v>
      </c>
      <c r="W42" s="113"/>
      <c r="X42" s="116"/>
      <c r="Y42" s="12"/>
      <c r="Z42" s="198"/>
      <c r="AA42" s="276"/>
      <c r="AB42" s="277"/>
      <c r="AC42" s="12"/>
      <c r="AD42" s="198"/>
      <c r="AE42" s="117">
        <f>M42-J42</f>
        <v>-215.08548441166772</v>
      </c>
      <c r="AF42" s="110">
        <f>M42/J42</f>
        <v>0.89245725779416618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1783.3869285913734</v>
      </c>
      <c r="N55" s="138">
        <f t="shared" ref="N55:N60" si="13">M55/L55</f>
        <v>75.888805471973328</v>
      </c>
      <c r="O55" s="139">
        <f t="shared" ref="O55:O60" si="14">L55-I55</f>
        <v>0</v>
      </c>
      <c r="P55" s="140">
        <f t="shared" ref="P55:P60" si="15">N55-K55</f>
        <v>-9.2175775067500751</v>
      </c>
      <c r="Q55" s="141">
        <f t="shared" ref="Q55:Q60" si="16">N55/K55</f>
        <v>0.89169346429568663</v>
      </c>
      <c r="R55" s="291"/>
      <c r="S55" s="142">
        <f>S39</f>
        <v>0.29171296296296295</v>
      </c>
      <c r="T55" s="143">
        <f>INDEX(T39:T54,COUNTA(T39:T54))</f>
        <v>0.53680555555555554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 t="shared" ref="AE55:AE60" si="17">M55-J55</f>
        <v>-216.61307140862664</v>
      </c>
      <c r="AF55" s="141">
        <f t="shared" ref="AF55:AF60" si="18">M55/J55</f>
        <v>0.89169346429568663</v>
      </c>
      <c r="AG55" s="283"/>
    </row>
    <row r="56" spans="1:33" ht="15.75" customHeight="1">
      <c r="A56" s="294" t="s">
        <v>220</v>
      </c>
      <c r="B56" s="114" t="s">
        <v>177</v>
      </c>
      <c r="C56" s="362" t="s">
        <v>178</v>
      </c>
      <c r="D56" s="362"/>
      <c r="E56" s="147">
        <v>19.7</v>
      </c>
      <c r="F56" s="97">
        <v>3705</v>
      </c>
      <c r="G56" s="148">
        <f t="shared" ref="G56:G60" si="19">E56*F56</f>
        <v>72988.5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1079.5629299878592</v>
      </c>
      <c r="N56" s="152">
        <f t="shared" si="13"/>
        <v>83.043302306758406</v>
      </c>
      <c r="O56" s="154">
        <f t="shared" si="14"/>
        <v>0</v>
      </c>
      <c r="P56" s="155">
        <f t="shared" si="15"/>
        <v>-9.2643900009339006</v>
      </c>
      <c r="Q56" s="156">
        <f t="shared" si="16"/>
        <v>0.89963577498988279</v>
      </c>
      <c r="R56" s="289">
        <f>Q72</f>
        <v>0.89290918425264898</v>
      </c>
      <c r="S56" s="157">
        <v>0.25005787037037036</v>
      </c>
      <c r="T56" s="158">
        <v>0.39305555555555555</v>
      </c>
      <c r="U56" s="159"/>
      <c r="V56" s="160">
        <v>205.91666666666666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17"/>
        <v>-120.43707001214079</v>
      </c>
      <c r="AF56" s="156">
        <f t="shared" si="18"/>
        <v>0.89963577498988268</v>
      </c>
      <c r="AG56" s="281">
        <f>AF72</f>
        <v>0.89290918425264898</v>
      </c>
    </row>
    <row r="57" spans="1:33" ht="15.75" customHeight="1">
      <c r="A57" s="295"/>
      <c r="B57" s="100" t="s">
        <v>198</v>
      </c>
      <c r="C57" s="361" t="s">
        <v>202</v>
      </c>
      <c r="D57" s="361"/>
      <c r="E57" s="101">
        <v>71.84</v>
      </c>
      <c r="F57" s="102">
        <v>866</v>
      </c>
      <c r="G57" s="103">
        <f t="shared" si="19"/>
        <v>62213.440000000002</v>
      </c>
      <c r="H57" s="26"/>
      <c r="I57" s="104">
        <v>19</v>
      </c>
      <c r="J57" s="105">
        <v>1800</v>
      </c>
      <c r="K57" s="106">
        <f t="shared" ref="K57:K60" si="20">J57/I57</f>
        <v>94.736842105263165</v>
      </c>
      <c r="L57" s="107">
        <v>19</v>
      </c>
      <c r="M57" s="105">
        <f>F57/V57*60</f>
        <v>1607.0103092783509</v>
      </c>
      <c r="N57" s="106">
        <f t="shared" si="13"/>
        <v>84.579489962018471</v>
      </c>
      <c r="O57" s="108">
        <f t="shared" si="14"/>
        <v>0</v>
      </c>
      <c r="P57" s="109">
        <f t="shared" si="15"/>
        <v>-10.157352143244694</v>
      </c>
      <c r="Q57" s="110">
        <f t="shared" si="16"/>
        <v>0.89278350515463933</v>
      </c>
      <c r="R57" s="290"/>
      <c r="S57" s="47">
        <v>0.39652777777777776</v>
      </c>
      <c r="T57" s="48">
        <v>0.41898148148148145</v>
      </c>
      <c r="U57" s="111">
        <v>4.9999999999999822</v>
      </c>
      <c r="V57" s="112">
        <v>32.333333333333329</v>
      </c>
      <c r="W57" s="113"/>
      <c r="X57" s="116"/>
      <c r="Y57" s="12"/>
      <c r="Z57" s="198"/>
      <c r="AA57" s="276"/>
      <c r="AB57" s="277"/>
      <c r="AC57" s="12"/>
      <c r="AD57" s="198"/>
      <c r="AE57" s="117">
        <f t="shared" si="17"/>
        <v>-192.98969072164914</v>
      </c>
      <c r="AF57" s="110">
        <f t="shared" si="18"/>
        <v>0.89278350515463933</v>
      </c>
      <c r="AG57" s="282"/>
    </row>
    <row r="58" spans="1:33" ht="15.75" customHeight="1">
      <c r="A58" s="295"/>
      <c r="B58" s="100" t="s">
        <v>198</v>
      </c>
      <c r="C58" s="361" t="s">
        <v>226</v>
      </c>
      <c r="D58" s="361"/>
      <c r="E58" s="101">
        <v>56.43</v>
      </c>
      <c r="F58" s="102">
        <v>1264</v>
      </c>
      <c r="G58" s="103">
        <f t="shared" si="19"/>
        <v>71327.520000000004</v>
      </c>
      <c r="H58" s="26"/>
      <c r="I58" s="104">
        <v>19</v>
      </c>
      <c r="J58" s="105">
        <v>1800</v>
      </c>
      <c r="K58" s="106">
        <f t="shared" si="20"/>
        <v>94.736842105263165</v>
      </c>
      <c r="L58" s="107">
        <v>19</v>
      </c>
      <c r="M58" s="105">
        <f>F58/V58*60</f>
        <v>1606.7796610169482</v>
      </c>
      <c r="N58" s="106">
        <f t="shared" si="13"/>
        <v>84.567350579839385</v>
      </c>
      <c r="O58" s="108">
        <f t="shared" si="14"/>
        <v>0</v>
      </c>
      <c r="P58" s="109">
        <f t="shared" si="15"/>
        <v>-10.16949152542378</v>
      </c>
      <c r="Q58" s="110">
        <f t="shared" si="16"/>
        <v>0.89265536723163785</v>
      </c>
      <c r="R58" s="290"/>
      <c r="S58" s="47">
        <v>0.42291666666666666</v>
      </c>
      <c r="T58" s="48">
        <v>0.45569444444444446</v>
      </c>
      <c r="U58" s="111">
        <v>5.6666666666666998</v>
      </c>
      <c r="V58" s="112">
        <v>47.200000000000024</v>
      </c>
      <c r="W58" s="113"/>
      <c r="X58" s="116"/>
      <c r="Y58" s="12"/>
      <c r="Z58" s="198"/>
      <c r="AA58" s="276"/>
      <c r="AB58" s="277"/>
      <c r="AC58" s="12"/>
      <c r="AD58" s="198"/>
      <c r="AE58" s="117">
        <f t="shared" si="17"/>
        <v>-193.22033898305176</v>
      </c>
      <c r="AF58" s="110">
        <f t="shared" si="18"/>
        <v>0.89265536723163796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1188</v>
      </c>
      <c r="G59" s="103">
        <f t="shared" si="19"/>
        <v>68583.239999999991</v>
      </c>
      <c r="H59" s="26"/>
      <c r="I59" s="104">
        <v>22</v>
      </c>
      <c r="J59" s="105">
        <v>1800</v>
      </c>
      <c r="K59" s="106">
        <f t="shared" si="20"/>
        <v>81.818181818181813</v>
      </c>
      <c r="L59" s="107">
        <v>22</v>
      </c>
      <c r="M59" s="105">
        <f>F59/V59*60</f>
        <v>1606.6115702479335</v>
      </c>
      <c r="N59" s="106">
        <f t="shared" si="13"/>
        <v>73.027798647633347</v>
      </c>
      <c r="O59" s="108">
        <f t="shared" si="14"/>
        <v>0</v>
      </c>
      <c r="P59" s="109">
        <f t="shared" si="15"/>
        <v>-8.7903831705484663</v>
      </c>
      <c r="Q59" s="110">
        <f t="shared" si="16"/>
        <v>0.89256198347107429</v>
      </c>
      <c r="R59" s="290"/>
      <c r="S59" s="47">
        <v>0.45902777777777776</v>
      </c>
      <c r="T59" s="48">
        <v>0.48983796296296295</v>
      </c>
      <c r="U59" s="111">
        <v>4.799999999999951</v>
      </c>
      <c r="V59" s="112">
        <v>44.366666666666674</v>
      </c>
      <c r="W59" s="113">
        <v>0.48983796296296295</v>
      </c>
      <c r="X59" s="116">
        <v>0.52777777777777779</v>
      </c>
      <c r="Y59" s="12"/>
      <c r="Z59" s="198"/>
      <c r="AA59" s="276"/>
      <c r="AB59" s="277"/>
      <c r="AC59" s="12"/>
      <c r="AD59" s="198"/>
      <c r="AE59" s="199">
        <f t="shared" si="17"/>
        <v>-193.38842975206649</v>
      </c>
      <c r="AF59" s="200">
        <f t="shared" si="18"/>
        <v>0.89256198347107418</v>
      </c>
      <c r="AG59" s="282"/>
    </row>
    <row r="60" spans="1:33" ht="15.75" customHeight="1">
      <c r="A60" s="296"/>
      <c r="B60" s="100" t="s">
        <v>179</v>
      </c>
      <c r="C60" s="361" t="s">
        <v>181</v>
      </c>
      <c r="D60" s="361"/>
      <c r="E60" s="101">
        <v>29.97</v>
      </c>
      <c r="F60" s="105">
        <v>2579</v>
      </c>
      <c r="G60" s="103">
        <f t="shared" si="19"/>
        <v>77292.62999999999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2484.4527696012829</v>
      </c>
      <c r="N60" s="106">
        <f t="shared" si="13"/>
        <v>118.30727474291822</v>
      </c>
      <c r="O60" s="108">
        <f t="shared" si="14"/>
        <v>0</v>
      </c>
      <c r="P60" s="109">
        <f t="shared" si="15"/>
        <v>-14.549868114224637</v>
      </c>
      <c r="Q60" s="110">
        <f t="shared" si="16"/>
        <v>0.89048486365637369</v>
      </c>
      <c r="R60" s="290"/>
      <c r="S60" s="47">
        <v>0.52777777777777779</v>
      </c>
      <c r="T60" s="48">
        <v>0.57103009259259263</v>
      </c>
      <c r="U60" s="111">
        <v>54.633333333333375</v>
      </c>
      <c r="V60" s="112">
        <v>62.283333333333374</v>
      </c>
      <c r="W60" s="113"/>
      <c r="X60" s="116"/>
      <c r="Y60" s="12"/>
      <c r="Z60" s="198"/>
      <c r="AA60" s="276"/>
      <c r="AB60" s="277"/>
      <c r="AC60" s="12"/>
      <c r="AD60" s="198"/>
      <c r="AE60" s="199">
        <f t="shared" si="17"/>
        <v>-305.54723039871715</v>
      </c>
      <c r="AF60" s="200">
        <f t="shared" si="18"/>
        <v>0.8904848636563738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18.8</v>
      </c>
      <c r="J72" s="137">
        <f t="shared" si="21"/>
        <v>1878</v>
      </c>
      <c r="K72" s="138">
        <f t="shared" ref="K72:K75" si="22">J72/I72</f>
        <v>99.893617021276597</v>
      </c>
      <c r="L72" s="136">
        <f t="shared" ref="L72:M72" si="23">AVERAGE(L56:L71)</f>
        <v>18.8</v>
      </c>
      <c r="M72" s="137">
        <f t="shared" si="23"/>
        <v>1676.8834480264748</v>
      </c>
      <c r="N72" s="138">
        <f>M72/L72</f>
        <v>89.195928086514613</v>
      </c>
      <c r="O72" s="139">
        <f>L72-I72</f>
        <v>0</v>
      </c>
      <c r="P72" s="140">
        <f>N72-K72</f>
        <v>-10.697688934761985</v>
      </c>
      <c r="Q72" s="141">
        <f>N72/K72</f>
        <v>0.89290918425264898</v>
      </c>
      <c r="R72" s="291"/>
      <c r="S72" s="142">
        <f>S56</f>
        <v>0.25005787037037036</v>
      </c>
      <c r="T72" s="143">
        <f>INDEX(T56:T71,COUNTA(T56:T71))</f>
        <v>0.57103009259259263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-201.11655197352525</v>
      </c>
      <c r="AF72" s="141">
        <f>M72/J72</f>
        <v>0.89290918425264898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252</v>
      </c>
      <c r="D73" s="275"/>
      <c r="E73" s="101">
        <v>24.94</v>
      </c>
      <c r="F73" s="102">
        <v>4483</v>
      </c>
      <c r="G73" s="103">
        <f t="shared" ref="G73:G75" si="24">E73*F73</f>
        <v>111806.02</v>
      </c>
      <c r="H73" s="13"/>
      <c r="I73" s="104">
        <v>6</v>
      </c>
      <c r="J73" s="105">
        <v>3273</v>
      </c>
      <c r="K73" s="106">
        <f t="shared" si="22"/>
        <v>545.5</v>
      </c>
      <c r="L73" s="118">
        <v>6</v>
      </c>
      <c r="M73" s="105">
        <f>F73/V73*60</f>
        <v>2714.6846089150563</v>
      </c>
      <c r="N73" s="106">
        <f>M73/L73</f>
        <v>452.44743481917607</v>
      </c>
      <c r="O73" s="108">
        <f>L73-I73</f>
        <v>0</v>
      </c>
      <c r="P73" s="109">
        <f>N73-K73</f>
        <v>-93.052565180823933</v>
      </c>
      <c r="Q73" s="110">
        <f>N73/K73</f>
        <v>0.82941784568134935</v>
      </c>
      <c r="R73" s="289">
        <f>Q89</f>
        <v>0.8540350519717278</v>
      </c>
      <c r="S73" s="47">
        <v>0.33750000000000002</v>
      </c>
      <c r="T73" s="48">
        <v>0.40630787037037036</v>
      </c>
      <c r="U73" s="111">
        <v>6.0000000000000586</v>
      </c>
      <c r="V73" s="112">
        <v>99.083333333333286</v>
      </c>
      <c r="W73" s="161"/>
      <c r="X73" s="162"/>
      <c r="Y73" s="12"/>
      <c r="Z73" s="198"/>
      <c r="AA73" s="292"/>
      <c r="AB73" s="293"/>
      <c r="AC73" s="12"/>
      <c r="AD73" s="198"/>
      <c r="AE73" s="115">
        <f>M73-J73</f>
        <v>-558.31539108494371</v>
      </c>
      <c r="AF73" s="156">
        <f>M73/J73</f>
        <v>0.82941784568134935</v>
      </c>
      <c r="AG73" s="281">
        <f>AF89</f>
        <v>0.8540350519717278</v>
      </c>
    </row>
    <row r="74" spans="1:33" ht="15.75" customHeight="1">
      <c r="A74" s="285"/>
      <c r="B74" s="100" t="s">
        <v>179</v>
      </c>
      <c r="C74" s="274" t="s">
        <v>253</v>
      </c>
      <c r="D74" s="275"/>
      <c r="E74" s="101">
        <v>20.83</v>
      </c>
      <c r="F74" s="102">
        <v>3397</v>
      </c>
      <c r="G74" s="121">
        <f t="shared" si="24"/>
        <v>70759.509999999995</v>
      </c>
      <c r="H74" s="122"/>
      <c r="I74" s="104">
        <v>6</v>
      </c>
      <c r="J74" s="105">
        <v>3600</v>
      </c>
      <c r="K74" s="106">
        <f t="shared" si="22"/>
        <v>600</v>
      </c>
      <c r="L74" s="107">
        <v>6</v>
      </c>
      <c r="M74" s="105">
        <f>F74/V74*60</f>
        <v>2990.0244498777483</v>
      </c>
      <c r="N74" s="106">
        <f>M74/L74</f>
        <v>498.33740831295808</v>
      </c>
      <c r="O74" s="108">
        <f>L74-I74</f>
        <v>0</v>
      </c>
      <c r="P74" s="109">
        <f>N74-K74</f>
        <v>-101.66259168704192</v>
      </c>
      <c r="Q74" s="110">
        <f>N74/K74</f>
        <v>0.83056234718826349</v>
      </c>
      <c r="R74" s="290"/>
      <c r="S74" s="47">
        <v>0.40972222222222221</v>
      </c>
      <c r="T74" s="48">
        <v>0.45706018518518521</v>
      </c>
      <c r="U74" s="111">
        <v>4.9166666666666625</v>
      </c>
      <c r="V74" s="112">
        <v>68.166666666666714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-609.97555012225166</v>
      </c>
      <c r="AF74" s="110">
        <f>M74/J74</f>
        <v>0.83056234718826338</v>
      </c>
      <c r="AG74" s="282"/>
    </row>
    <row r="75" spans="1:33" ht="15.75" customHeight="1">
      <c r="A75" s="285"/>
      <c r="B75" s="100" t="s">
        <v>221</v>
      </c>
      <c r="C75" s="274" t="s">
        <v>222</v>
      </c>
      <c r="D75" s="275"/>
      <c r="E75" s="101">
        <v>27.05</v>
      </c>
      <c r="F75" s="102">
        <v>597</v>
      </c>
      <c r="G75" s="121">
        <f t="shared" si="24"/>
        <v>16148.85</v>
      </c>
      <c r="H75" s="62"/>
      <c r="I75" s="104">
        <v>6</v>
      </c>
      <c r="J75" s="105">
        <v>3273</v>
      </c>
      <c r="K75" s="106">
        <f t="shared" si="22"/>
        <v>545.5</v>
      </c>
      <c r="L75" s="118">
        <v>6</v>
      </c>
      <c r="M75" s="105">
        <f>F75/V75*60</f>
        <v>2960.3305785123448</v>
      </c>
      <c r="N75" s="106">
        <f>M75/L75</f>
        <v>493.38842975205745</v>
      </c>
      <c r="O75" s="123">
        <f>L75-I75</f>
        <v>0</v>
      </c>
      <c r="P75" s="124">
        <f>N75-K75</f>
        <v>-52.111570247942552</v>
      </c>
      <c r="Q75" s="125">
        <f>N75/K75</f>
        <v>0.90447008203860213</v>
      </c>
      <c r="R75" s="290"/>
      <c r="S75" s="47">
        <v>0.46041666666666653</v>
      </c>
      <c r="T75" s="48">
        <v>0.46881944444444446</v>
      </c>
      <c r="U75" s="111">
        <v>4.833333333333103</v>
      </c>
      <c r="V75" s="112">
        <v>12.100000000000213</v>
      </c>
      <c r="W75" s="113"/>
      <c r="X75" s="116"/>
      <c r="Y75" s="12"/>
      <c r="Z75" s="198"/>
      <c r="AA75" s="276"/>
      <c r="AB75" s="277"/>
      <c r="AC75" s="12"/>
      <c r="AD75" s="198"/>
      <c r="AE75" s="117">
        <f>M75-J75</f>
        <v>-312.6694214876552</v>
      </c>
      <c r="AF75" s="110">
        <f>M75/J75</f>
        <v>0.90447008203860213</v>
      </c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5">AVERAGE(I73:I88)</f>
        <v>6</v>
      </c>
      <c r="J89" s="137">
        <f t="shared" si="25"/>
        <v>3382</v>
      </c>
      <c r="K89" s="138">
        <f t="shared" ref="K89" si="26">J89/I89</f>
        <v>563.66666666666663</v>
      </c>
      <c r="L89" s="136">
        <f t="shared" ref="L89:M89" si="27">AVERAGE(L73:L88)</f>
        <v>6</v>
      </c>
      <c r="M89" s="137">
        <f t="shared" si="27"/>
        <v>2888.3465457683833</v>
      </c>
      <c r="N89" s="138">
        <f>M89/L89</f>
        <v>481.3910909613972</v>
      </c>
      <c r="O89" s="139">
        <f>L89-I89</f>
        <v>0</v>
      </c>
      <c r="P89" s="140">
        <f>N89-K89</f>
        <v>-82.275575705269432</v>
      </c>
      <c r="Q89" s="141">
        <f>N89/K89</f>
        <v>0.8540350519717278</v>
      </c>
      <c r="R89" s="291"/>
      <c r="S89" s="142">
        <f>S73</f>
        <v>0.33750000000000002</v>
      </c>
      <c r="T89" s="143">
        <f>INDEX(T73:T88,COUNTA(T73:T88))</f>
        <v>0.46881944444444446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0</v>
      </c>
      <c r="AD89" s="191">
        <f>SUM(AD73:AD88)</f>
        <v>0</v>
      </c>
      <c r="AE89" s="168">
        <f>M89-J89</f>
        <v>-493.65345423161671</v>
      </c>
      <c r="AF89" s="141">
        <f>M89/J89</f>
        <v>0.8540350519717278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208</v>
      </c>
      <c r="D90" s="288"/>
      <c r="E90" s="147">
        <v>56.79</v>
      </c>
      <c r="F90" s="159">
        <v>1578</v>
      </c>
      <c r="G90" s="148">
        <f t="shared" ref="G90:G92" si="28">E90*F90</f>
        <v>89614.62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1783.6106750392505</v>
      </c>
      <c r="N90" s="152">
        <f>M90/L90</f>
        <v>77.548290219097851</v>
      </c>
      <c r="O90" s="154">
        <f>L90-I90</f>
        <v>0</v>
      </c>
      <c r="P90" s="155">
        <f>N90-K90</f>
        <v>-9.4082315200325866</v>
      </c>
      <c r="Q90" s="156">
        <f>N90/K90</f>
        <v>0.89180533751962521</v>
      </c>
      <c r="R90" s="289">
        <f>Q106</f>
        <v>0.8913110856458456</v>
      </c>
      <c r="S90" s="157">
        <v>0.70833333333333337</v>
      </c>
      <c r="T90" s="158">
        <v>0.74519675925925921</v>
      </c>
      <c r="U90" s="159"/>
      <c r="V90" s="160">
        <v>53.083333333333215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-216.38932496074949</v>
      </c>
      <c r="AF90" s="156">
        <f>M90/J90</f>
        <v>0.89180533751962521</v>
      </c>
      <c r="AG90" s="358">
        <f>AF106</f>
        <v>0.8913110856458456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11">
        <v>1291</v>
      </c>
      <c r="G91" s="103">
        <f t="shared" si="28"/>
        <v>73419.17</v>
      </c>
      <c r="H91" s="26"/>
      <c r="I91" s="104">
        <v>23</v>
      </c>
      <c r="J91" s="105">
        <v>2000</v>
      </c>
      <c r="K91" s="106">
        <f t="shared" ref="K91:K92" si="29">J91/I91</f>
        <v>86.956521739130437</v>
      </c>
      <c r="L91" s="107">
        <v>23</v>
      </c>
      <c r="M91" s="105">
        <f>F91/V91*60</f>
        <v>1782.738780207138</v>
      </c>
      <c r="N91" s="106">
        <f>M91/L91</f>
        <v>77.510381748136439</v>
      </c>
      <c r="O91" s="108">
        <f>L91-I91</f>
        <v>0</v>
      </c>
      <c r="P91" s="109">
        <f>N91-K91</f>
        <v>-9.4461399909939985</v>
      </c>
      <c r="Q91" s="110">
        <f>N91/K91</f>
        <v>0.89136939010356897</v>
      </c>
      <c r="R91" s="290"/>
      <c r="S91" s="47">
        <v>0.74861111111111112</v>
      </c>
      <c r="T91" s="48">
        <v>0.77878472222222217</v>
      </c>
      <c r="U91" s="111">
        <v>4.9166666666667425</v>
      </c>
      <c r="V91" s="112">
        <v>43.449999999999918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-217.26121979286199</v>
      </c>
      <c r="AF91" s="110">
        <f>M91/J91</f>
        <v>0.89136939010356897</v>
      </c>
      <c r="AG91" s="359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11">
        <v>1494</v>
      </c>
      <c r="G92" s="103">
        <f t="shared" si="28"/>
        <v>71114.400000000009</v>
      </c>
      <c r="H92" s="26"/>
      <c r="I92" s="104">
        <v>23</v>
      </c>
      <c r="J92" s="105">
        <v>2000</v>
      </c>
      <c r="K92" s="106">
        <f t="shared" si="29"/>
        <v>86.956521739130437</v>
      </c>
      <c r="L92" s="107">
        <v>23</v>
      </c>
      <c r="M92" s="105">
        <f>F92/V92*60</f>
        <v>1781.5170586286856</v>
      </c>
      <c r="N92" s="106">
        <f>M92/L92</f>
        <v>77.457263418638505</v>
      </c>
      <c r="O92" s="108">
        <f>L92-I92</f>
        <v>0</v>
      </c>
      <c r="P92" s="109">
        <f>N92-K92</f>
        <v>-9.4992583204919327</v>
      </c>
      <c r="Q92" s="110">
        <f>N92/K92</f>
        <v>0.89075852931434274</v>
      </c>
      <c r="R92" s="290"/>
      <c r="S92" s="47">
        <v>0.78194444444444444</v>
      </c>
      <c r="T92" s="48">
        <v>0.81688657407407406</v>
      </c>
      <c r="U92" s="111">
        <v>4.5500000000000718</v>
      </c>
      <c r="V92" s="112">
        <v>50.316666666666649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-218.48294137131438</v>
      </c>
      <c r="AF92" s="110">
        <f>M92/J92</f>
        <v>0.89075852931434285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23</v>
      </c>
      <c r="J106" s="137">
        <f t="shared" si="30"/>
        <v>2000</v>
      </c>
      <c r="K106" s="138">
        <f t="shared" ref="K106" si="31">J106/I106</f>
        <v>86.956521739130437</v>
      </c>
      <c r="L106" s="136">
        <f t="shared" ref="L106:M106" si="32">AVERAGE(L90:L105)</f>
        <v>23</v>
      </c>
      <c r="M106" s="137">
        <f t="shared" si="32"/>
        <v>1782.6221712916913</v>
      </c>
      <c r="N106" s="138">
        <f>M106/L106</f>
        <v>77.505311795290922</v>
      </c>
      <c r="O106" s="139">
        <f>L106-I106</f>
        <v>0</v>
      </c>
      <c r="P106" s="140">
        <f>N106-K106</f>
        <v>-9.4512099438395154</v>
      </c>
      <c r="Q106" s="141">
        <f>N106/K106</f>
        <v>0.8913110856458456</v>
      </c>
      <c r="R106" s="291"/>
      <c r="S106" s="142">
        <f>S90</f>
        <v>0.70833333333333337</v>
      </c>
      <c r="T106" s="143">
        <f>INDEX(T90:T105,COUNTA(T90:T105))</f>
        <v>0.81688657407407406</v>
      </c>
      <c r="U106" s="144"/>
      <c r="V106" s="166"/>
      <c r="W106" s="187"/>
      <c r="X106" s="188"/>
      <c r="Y106" s="179">
        <f t="shared" ref="Y106:Z106" si="33">SUM(Y90:Y105)</f>
        <v>0</v>
      </c>
      <c r="Z106" s="180">
        <f t="shared" si="33"/>
        <v>0</v>
      </c>
      <c r="AA106" s="279"/>
      <c r="AB106" s="280"/>
      <c r="AC106" s="179">
        <f t="shared" ref="AC106:AD106" si="34">SUM(AC90:AC105)</f>
        <v>0</v>
      </c>
      <c r="AD106" s="180">
        <f t="shared" si="34"/>
        <v>0</v>
      </c>
      <c r="AE106" s="168">
        <f>M106-J106</f>
        <v>-217.3778287083087</v>
      </c>
      <c r="AF106" s="141">
        <f>M106/J106</f>
        <v>0.8913110856458456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207</v>
      </c>
      <c r="D107" s="288"/>
      <c r="E107" s="147">
        <v>57.3</v>
      </c>
      <c r="F107" s="97">
        <v>937</v>
      </c>
      <c r="G107" s="148">
        <f t="shared" ref="G107:G110" si="35">E107*F107</f>
        <v>53690.1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1783.8180856689628</v>
      </c>
      <c r="N107" s="152">
        <f>M107/L107</f>
        <v>84.943718365188701</v>
      </c>
      <c r="O107" s="154">
        <f>L107-I107</f>
        <v>0</v>
      </c>
      <c r="P107" s="155">
        <f>N107-K107</f>
        <v>-10.29437687290654</v>
      </c>
      <c r="Q107" s="156">
        <f>N107/K107</f>
        <v>0.89190904283448136</v>
      </c>
      <c r="R107" s="289">
        <f>Q123</f>
        <v>0.89176717851028708</v>
      </c>
      <c r="S107" s="157">
        <v>0.7086689814814815</v>
      </c>
      <c r="T107" s="158">
        <v>0.73055555555555551</v>
      </c>
      <c r="U107" s="159"/>
      <c r="V107" s="160">
        <v>31.516666666666584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-216.18191433103721</v>
      </c>
      <c r="AF107" s="156">
        <f>M107/J107</f>
        <v>0.89190904283448136</v>
      </c>
      <c r="AG107" s="281">
        <f>AF123</f>
        <v>0.89176717851028697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02">
        <v>559</v>
      </c>
      <c r="G108" s="103">
        <f t="shared" si="35"/>
        <v>28324.530000000002</v>
      </c>
      <c r="H108" s="26"/>
      <c r="I108" s="104">
        <v>20</v>
      </c>
      <c r="J108" s="105">
        <v>2000</v>
      </c>
      <c r="K108" s="106">
        <f t="shared" ref="K108:K110" si="36">J108/I108</f>
        <v>100</v>
      </c>
      <c r="L108" s="107">
        <v>20</v>
      </c>
      <c r="M108" s="105">
        <f>F108/V108*60</f>
        <v>1784.0425531914836</v>
      </c>
      <c r="N108" s="106">
        <f>M108/L108</f>
        <v>89.202127659574188</v>
      </c>
      <c r="O108" s="108">
        <f>L108-I108</f>
        <v>0</v>
      </c>
      <c r="P108" s="109">
        <f>N108-K108</f>
        <v>-10.797872340425812</v>
      </c>
      <c r="Q108" s="110">
        <f>N108/K108</f>
        <v>0.89202127659574193</v>
      </c>
      <c r="R108" s="290"/>
      <c r="S108" s="47">
        <v>0.73416666666666663</v>
      </c>
      <c r="T108" s="48">
        <v>0.74722222222222223</v>
      </c>
      <c r="U108" s="111">
        <v>5.2000000000000135</v>
      </c>
      <c r="V108" s="112">
        <v>18.800000000000061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-215.95744680851635</v>
      </c>
      <c r="AF108" s="110">
        <f>M108/J108</f>
        <v>0.89202127659574182</v>
      </c>
      <c r="AG108" s="282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02">
        <v>1180</v>
      </c>
      <c r="G109" s="103">
        <f t="shared" si="35"/>
        <v>63826.200000000004</v>
      </c>
      <c r="H109" s="26"/>
      <c r="I109" s="104">
        <v>19</v>
      </c>
      <c r="J109" s="105">
        <v>2000</v>
      </c>
      <c r="K109" s="106">
        <f t="shared" si="36"/>
        <v>105.26315789473684</v>
      </c>
      <c r="L109" s="107">
        <v>19</v>
      </c>
      <c r="M109" s="105">
        <f>F109/V109*60</f>
        <v>1783.3753148614621</v>
      </c>
      <c r="N109" s="106">
        <f>M109/L109</f>
        <v>93.861858676919056</v>
      </c>
      <c r="O109" s="108">
        <f>L109-I109</f>
        <v>0</v>
      </c>
      <c r="P109" s="109">
        <f>N109-K109</f>
        <v>-11.40129921781778</v>
      </c>
      <c r="Q109" s="110">
        <f>N109/K109</f>
        <v>0.89168765743073108</v>
      </c>
      <c r="R109" s="290"/>
      <c r="S109" s="47">
        <v>0.75159722222222225</v>
      </c>
      <c r="T109" s="48">
        <v>0.77916666666666667</v>
      </c>
      <c r="U109" s="111">
        <v>6.3000000000000256</v>
      </c>
      <c r="V109" s="112">
        <v>39.699999999999974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-216.62468513853787</v>
      </c>
      <c r="AF109" s="110">
        <f>M109/J109</f>
        <v>0.89168765743073108</v>
      </c>
      <c r="AG109" s="282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1568</v>
      </c>
      <c r="G110" s="103">
        <f t="shared" si="35"/>
        <v>91210.559999999998</v>
      </c>
      <c r="H110" s="26"/>
      <c r="I110" s="104">
        <v>19</v>
      </c>
      <c r="J110" s="105">
        <v>1800</v>
      </c>
      <c r="K110" s="106">
        <f t="shared" si="36"/>
        <v>94.736842105263165</v>
      </c>
      <c r="L110" s="107">
        <v>19</v>
      </c>
      <c r="M110" s="105">
        <f>F110/V110*60</f>
        <v>1604.5480386583299</v>
      </c>
      <c r="N110" s="106">
        <f>M110/L110</f>
        <v>84.449896771491055</v>
      </c>
      <c r="O110" s="108">
        <f>L110-I110</f>
        <v>0</v>
      </c>
      <c r="P110" s="109">
        <f>N110-K110</f>
        <v>-10.28694533377211</v>
      </c>
      <c r="Q110" s="110">
        <f>N110/K110</f>
        <v>0.89141557703240548</v>
      </c>
      <c r="R110" s="290"/>
      <c r="S110" s="47">
        <v>0.78289351851851852</v>
      </c>
      <c r="T110" s="48">
        <v>0.82361111111111107</v>
      </c>
      <c r="U110" s="111">
        <v>5.3666666666666529</v>
      </c>
      <c r="V110" s="112">
        <v>58.633333333333283</v>
      </c>
      <c r="W110" s="113"/>
      <c r="X110" s="116"/>
      <c r="Y110" s="12"/>
      <c r="Z110" s="198"/>
      <c r="AA110" s="276"/>
      <c r="AB110" s="277"/>
      <c r="AC110" s="12"/>
      <c r="AD110" s="198"/>
      <c r="AE110" s="117">
        <f>M110-J110</f>
        <v>-195.45196134167008</v>
      </c>
      <c r="AF110" s="110">
        <f>M110/J110</f>
        <v>0.89141557703240548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7">AVERAGE(I107:I122)</f>
        <v>19.75</v>
      </c>
      <c r="J123" s="137">
        <f t="shared" si="37"/>
        <v>1950</v>
      </c>
      <c r="K123" s="138">
        <f t="shared" ref="K123" si="38">J123/I123</f>
        <v>98.734177215189874</v>
      </c>
      <c r="L123" s="136">
        <f t="shared" ref="L123:M123" si="39">AVERAGE(L107:L122)</f>
        <v>19.75</v>
      </c>
      <c r="M123" s="137">
        <f t="shared" si="39"/>
        <v>1738.9459980950596</v>
      </c>
      <c r="N123" s="138">
        <f>M123/L123</f>
        <v>88.047898637724543</v>
      </c>
      <c r="O123" s="139">
        <f>L123-I123</f>
        <v>0</v>
      </c>
      <c r="P123" s="140">
        <f>N123-K123</f>
        <v>-10.68627857746533</v>
      </c>
      <c r="Q123" s="141">
        <f>N123/K123</f>
        <v>0.89176717851028708</v>
      </c>
      <c r="R123" s="291"/>
      <c r="S123" s="142">
        <f>S107</f>
        <v>0.7086689814814815</v>
      </c>
      <c r="T123" s="143">
        <f>INDEX(T107:T122,COUNTA(T107:T122))</f>
        <v>0.82361111111111107</v>
      </c>
      <c r="U123" s="144"/>
      <c r="V123" s="166"/>
      <c r="W123" s="167"/>
      <c r="X123" s="138"/>
      <c r="Y123" s="179">
        <f t="shared" ref="Y123:Z123" si="40">SUM(Y107:Y122)</f>
        <v>0</v>
      </c>
      <c r="Z123" s="180">
        <f t="shared" si="40"/>
        <v>0</v>
      </c>
      <c r="AA123" s="279"/>
      <c r="AB123" s="280"/>
      <c r="AC123" s="179">
        <f t="shared" ref="AC123:AD123" si="41">SUM(AC107:AC122)</f>
        <v>0</v>
      </c>
      <c r="AD123" s="180">
        <f t="shared" si="41"/>
        <v>0</v>
      </c>
      <c r="AE123" s="168">
        <f>M123-J123</f>
        <v>-211.05400190494038</v>
      </c>
      <c r="AF123" s="141">
        <f>M123/J123</f>
        <v>0.89176717851028697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592" priority="3" operator="greaterThan">
      <formula>0</formula>
    </cfRule>
  </conditionalFormatting>
  <conditionalFormatting sqref="P5:P123 AE5:AE123">
    <cfRule type="cellIs" dxfId="591" priority="6" operator="lessThan">
      <formula>0</formula>
    </cfRule>
  </conditionalFormatting>
  <conditionalFormatting sqref="Q5:Q123 AF5:AF123">
    <cfRule type="cellIs" dxfId="590" priority="4" operator="greaterThan">
      <formula>1</formula>
    </cfRule>
    <cfRule type="cellIs" dxfId="589" priority="5" operator="lessThan">
      <formula>0.8</formula>
    </cfRule>
  </conditionalFormatting>
  <conditionalFormatting sqref="AG5 R5:R123 AG90">
    <cfRule type="cellIs" dxfId="588" priority="7" operator="lessThan">
      <formula>0.8</formula>
    </cfRule>
  </conditionalFormatting>
  <conditionalFormatting sqref="AG22">
    <cfRule type="cellIs" dxfId="587" priority="11" operator="lessThan">
      <formula>0.8</formula>
    </cfRule>
  </conditionalFormatting>
  <conditionalFormatting sqref="AG37">
    <cfRule type="cellIs" dxfId="586" priority="10" operator="lessThan">
      <formula>0.8</formula>
    </cfRule>
  </conditionalFormatting>
  <conditionalFormatting sqref="AG39:AG74">
    <cfRule type="cellIs" dxfId="585" priority="8" operator="lessThan">
      <formula>0.8</formula>
    </cfRule>
  </conditionalFormatting>
  <conditionalFormatting sqref="AG80:AG88">
    <cfRule type="cellIs" dxfId="584" priority="9" operator="lessThan">
      <formula>0.8</formula>
    </cfRule>
  </conditionalFormatting>
  <conditionalFormatting sqref="AG105">
    <cfRule type="cellIs" dxfId="583" priority="2" operator="lessThan">
      <formula>0.8</formula>
    </cfRule>
  </conditionalFormatting>
  <conditionalFormatting sqref="AG107:AG123">
    <cfRule type="cellIs" dxfId="582" priority="1" operator="lessThan">
      <formula>0.8</formula>
    </cfRule>
  </conditionalFormatting>
  <dataValidations count="1">
    <dataValidation type="list" allowBlank="1" showInputMessage="1" showErrorMessage="1" sqref="AA5:AB123" xr:uid="{DB4A9B77-CCEE-4E07-8A41-FADD53678D4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ACFFF-E9DA-4FA8-A8B5-7834E837B4D7}">
  <sheetPr>
    <tabColor theme="8" tint="0.59999389629810485"/>
  </sheetPr>
  <dimension ref="B1:AR42"/>
  <sheetViews>
    <sheetView zoomScale="70" zoomScaleNormal="70" workbookViewId="0">
      <selection activeCell="D29" sqref="D29:O2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251</v>
      </c>
      <c r="D3" s="263"/>
      <c r="E3" s="3" t="s">
        <v>2</v>
      </c>
      <c r="F3" s="264">
        <f>'0224(18度C)'!D1+'0224(4度C)'!D1</f>
        <v>175154</v>
      </c>
      <c r="G3" s="265"/>
      <c r="H3" s="3" t="s">
        <v>3</v>
      </c>
      <c r="I3" s="266">
        <f>'0224(18度C)'!F1+'0224(4度C)'!F1</f>
        <v>5238957.08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524.19056315275611</v>
      </c>
      <c r="F6" s="239" t="e">
        <f>AVERAGE(#REF!,D14:K14)</f>
        <v>#REF!</v>
      </c>
      <c r="G6" s="240">
        <f>AVERAGE(D14:K14)</f>
        <v>184.08883526383528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'0224(4度C)'!Y2</f>
        <v>0</v>
      </c>
      <c r="P6" s="229">
        <f>'0224(4度C)'!Z2</f>
        <v>0</v>
      </c>
      <c r="Q6" s="229">
        <f>'0224(4度C)'!AC2</f>
        <v>0</v>
      </c>
      <c r="R6" s="229">
        <f>'0224(4度C)'!AD2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464.32903674831493</v>
      </c>
      <c r="F7" s="235" t="e">
        <f>AVERAGE(#REF!,D15:K15)</f>
        <v>#REF!</v>
      </c>
      <c r="G7" s="236">
        <f>AVERAGE(D15:K15)</f>
        <v>158.28406460679508</v>
      </c>
      <c r="H7" s="237"/>
      <c r="I7" s="236">
        <f>AVERAGE(L15:O15)</f>
        <v>82.774464269526476</v>
      </c>
      <c r="J7" s="237"/>
      <c r="K7" s="236">
        <f>AVERAGE(D33:O33)</f>
        <v>652.5167960595553</v>
      </c>
      <c r="L7" s="237"/>
      <c r="M7" s="236">
        <f>AVERAGE(P33:X33)</f>
        <v>697.17052670786165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0.88660338037467656</v>
      </c>
      <c r="F8" s="243" t="e">
        <f>AVERAGE(D16:K16,#REF!)</f>
        <v>#REF!</v>
      </c>
      <c r="G8" s="222">
        <f>AVERAGE(D16:K16)</f>
        <v>0.8813822031103371</v>
      </c>
      <c r="H8" s="223"/>
      <c r="I8" s="222">
        <f>AVERAGE(L16:O16)</f>
        <v>0.89151349355786669</v>
      </c>
      <c r="J8" s="223"/>
      <c r="K8" s="222">
        <f>AVERAGE(D34:O34)</f>
        <v>0.88932904262147305</v>
      </c>
      <c r="L8" s="223"/>
      <c r="M8" s="222">
        <f>AVERAGE(P34:X34)</f>
        <v>0.88658971766958439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81.081081081081081</v>
      </c>
      <c r="F14" s="28">
        <v>95.238095238095241</v>
      </c>
      <c r="G14" s="28">
        <v>85.106382978723403</v>
      </c>
      <c r="H14" s="28">
        <v>99.893617021276597</v>
      </c>
      <c r="I14" s="28">
        <v>559.125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72.308785607045195</v>
      </c>
      <c r="F15" s="35">
        <v>84.922242631259778</v>
      </c>
      <c r="G15" s="35">
        <v>75.879445934214303</v>
      </c>
      <c r="H15" s="35">
        <v>89.185231138098899</v>
      </c>
      <c r="I15" s="35">
        <v>469.12461772335729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77.499546253975524</v>
      </c>
      <c r="O15" s="38">
        <v>88.049382285077414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0.89180835582022411</v>
      </c>
      <c r="F16" s="43">
        <f t="shared" si="0"/>
        <v>0.89168354762822766</v>
      </c>
      <c r="G16" s="43">
        <f t="shared" si="0"/>
        <v>0.89158348972701806</v>
      </c>
      <c r="H16" s="43">
        <f t="shared" si="0"/>
        <v>0.89280210084997835</v>
      </c>
      <c r="I16" s="43">
        <f t="shared" si="0"/>
        <v>0.839033521526237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0.89124478192071854</v>
      </c>
      <c r="O16" s="46">
        <f t="shared" si="1"/>
        <v>0.89178220519501483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0.29171296296296295</v>
      </c>
      <c r="G17" s="48">
        <v>0.29193287037037036</v>
      </c>
      <c r="H17" s="48">
        <v>0.20862268518518517</v>
      </c>
      <c r="I17" s="48">
        <v>0.33819444444444446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0.70864583333333331</v>
      </c>
      <c r="O17" s="50">
        <v>0.70843750000000005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0.60555555555555551</v>
      </c>
      <c r="F18" s="48">
        <v>0.5272337962962963</v>
      </c>
      <c r="G18" s="48">
        <v>0.54609953703703706</v>
      </c>
      <c r="H18" s="48">
        <v>0.54027777777777775</v>
      </c>
      <c r="I18" s="48">
        <v>0.60495370370370372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0.84723379629629625</v>
      </c>
      <c r="O18" s="50">
        <v>0.85902777777777772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/>
      <c r="F21" s="52"/>
      <c r="G21" s="52"/>
      <c r="H21" s="52"/>
      <c r="I21" s="52"/>
      <c r="J21" s="52"/>
      <c r="K21" s="53"/>
      <c r="L21" s="54"/>
      <c r="M21" s="55"/>
      <c r="N21" s="52"/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24.666666666666668</v>
      </c>
      <c r="F23" s="58">
        <v>21</v>
      </c>
      <c r="G23" s="58">
        <v>23.5</v>
      </c>
      <c r="H23" s="58">
        <v>18.8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267.71626167461733</v>
      </c>
      <c r="H33" s="35">
        <v>390.19307840870914</v>
      </c>
      <c r="I33" s="35" t="s">
        <v>42</v>
      </c>
      <c r="J33" s="35" t="s">
        <v>42</v>
      </c>
      <c r="K33" s="35">
        <v>684.23314229255016</v>
      </c>
      <c r="L33" s="35" t="s">
        <v>42</v>
      </c>
      <c r="M33" s="35">
        <v>740.14275137995048</v>
      </c>
      <c r="N33" s="35">
        <v>997.42101726708142</v>
      </c>
      <c r="O33" s="35">
        <v>835.39452533442295</v>
      </c>
      <c r="P33" s="34">
        <v>267.69428010029617</v>
      </c>
      <c r="Q33" s="35" t="s">
        <v>42</v>
      </c>
      <c r="R33" s="35" t="s">
        <v>42</v>
      </c>
      <c r="S33" s="35" t="s">
        <v>42</v>
      </c>
      <c r="T33" s="35">
        <v>704.72253441116391</v>
      </c>
      <c r="U33" s="35" t="s">
        <v>42</v>
      </c>
      <c r="V33" s="35">
        <v>683.93748646372649</v>
      </c>
      <c r="W33" s="35">
        <v>972.96842036046246</v>
      </c>
      <c r="X33" s="38">
        <v>856.52991220365936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0.87379613185465377</v>
      </c>
      <c r="H34" s="43">
        <f>H33/H32</f>
        <v>0.90044556555855959</v>
      </c>
      <c r="I34" s="43" t="s">
        <v>42</v>
      </c>
      <c r="J34" s="43" t="s">
        <v>42</v>
      </c>
      <c r="K34" s="43">
        <f>K33/K32</f>
        <v>0.89848796462658098</v>
      </c>
      <c r="L34" s="43" t="s">
        <v>42</v>
      </c>
      <c r="M34" s="43">
        <f>M33/M32</f>
        <v>0.89714272894539449</v>
      </c>
      <c r="N34" s="43">
        <f>N33/N32</f>
        <v>0.88007736817683657</v>
      </c>
      <c r="O34" s="43">
        <f>O33/O32</f>
        <v>0.88602449656681215</v>
      </c>
      <c r="P34" s="42">
        <f>P33/P32</f>
        <v>0.87372438643846662</v>
      </c>
      <c r="Q34" s="43" t="s">
        <v>42</v>
      </c>
      <c r="R34" s="43" t="s">
        <v>42</v>
      </c>
      <c r="S34" s="43" t="s">
        <v>42</v>
      </c>
      <c r="T34" s="43">
        <f>T33/T32</f>
        <v>0.89488575798243031</v>
      </c>
      <c r="U34" s="43" t="s">
        <v>42</v>
      </c>
      <c r="V34" s="43">
        <f>V33/V32</f>
        <v>0.89809972969984286</v>
      </c>
      <c r="W34" s="43">
        <f>W33/W32</f>
        <v>0.8845167457822386</v>
      </c>
      <c r="X34" s="46">
        <f>X33/X32</f>
        <v>0.88172196844494344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>
        <v>0.29190972222222222</v>
      </c>
      <c r="L35" s="48" t="s">
        <v>42</v>
      </c>
      <c r="M35" s="48">
        <v>0.29166666666666669</v>
      </c>
      <c r="N35" s="48">
        <v>0.25</v>
      </c>
      <c r="O35" s="48">
        <v>0.29199074074074072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0.70843750000000005</v>
      </c>
      <c r="U35" s="48" t="s">
        <v>42</v>
      </c>
      <c r="V35" s="48">
        <v>0.70865740740740746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0.33402777777777776</v>
      </c>
      <c r="H36" s="48">
        <v>0.33853009259259259</v>
      </c>
      <c r="I36" s="48" t="s">
        <v>42</v>
      </c>
      <c r="J36" s="48" t="s">
        <v>42</v>
      </c>
      <c r="K36" s="48">
        <v>0.41267361111111112</v>
      </c>
      <c r="L36" s="48" t="s">
        <v>42</v>
      </c>
      <c r="M36" s="48">
        <v>0.4284722222222222</v>
      </c>
      <c r="N36" s="48">
        <v>0.45208333333333334</v>
      </c>
      <c r="O36" s="48">
        <v>0.45768518518518519</v>
      </c>
      <c r="P36" s="47">
        <v>0.82248842592592597</v>
      </c>
      <c r="Q36" s="48" t="s">
        <v>42</v>
      </c>
      <c r="R36" s="48" t="s">
        <v>42</v>
      </c>
      <c r="S36" s="48" t="s">
        <v>42</v>
      </c>
      <c r="T36" s="48">
        <v>0.87430555555555556</v>
      </c>
      <c r="U36" s="48" t="s">
        <v>42</v>
      </c>
      <c r="V36" s="48">
        <v>0.86875000000000002</v>
      </c>
      <c r="W36" s="48">
        <v>1.0086111111111111</v>
      </c>
      <c r="X36" s="50">
        <v>1.007638888888889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18DF-BF33-4930-802A-F80E344B5CC1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H29" sqref="H29"/>
      <selection pane="bottomLeft" activeCell="H29" sqref="H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110365</v>
      </c>
      <c r="E1" s="88" t="s">
        <v>3</v>
      </c>
      <c r="F1" s="89">
        <f>SUM(G5:G191)</f>
        <v>2177349.3199999998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46077</v>
      </c>
      <c r="B2" s="332"/>
      <c r="C2" s="92" t="s">
        <v>40</v>
      </c>
      <c r="D2" s="93">
        <f>AVERAGE(N21,N38,N55,N72,N89,N106,N123,N140,N157,N174,N191)</f>
        <v>672.81394635423999</v>
      </c>
      <c r="E2" s="93" t="s">
        <v>91</v>
      </c>
      <c r="F2" s="94">
        <f>F1/D1</f>
        <v>19.728621573868526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2155</v>
      </c>
      <c r="G5" s="148">
        <f t="shared" ref="G5:G8" si="0">E5*F5</f>
        <v>61568.35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3125.7050765511699</v>
      </c>
      <c r="N5" s="152">
        <f>M5/L5</f>
        <v>260.47542304593082</v>
      </c>
      <c r="O5" s="154">
        <f>L5-I5</f>
        <v>0</v>
      </c>
      <c r="P5" s="155">
        <f>N5-K5</f>
        <v>-39.524576954069175</v>
      </c>
      <c r="Q5" s="156">
        <f>N5/K5</f>
        <v>0.8682514101531027</v>
      </c>
      <c r="R5" s="289">
        <f>Q21</f>
        <v>0.87379613185465377</v>
      </c>
      <c r="S5" s="157">
        <v>0.20833333333333334</v>
      </c>
      <c r="T5" s="158">
        <v>0.23706018518518518</v>
      </c>
      <c r="U5" s="159"/>
      <c r="V5" s="160">
        <v>41.366666666666646</v>
      </c>
      <c r="W5" s="161"/>
      <c r="X5" s="162"/>
      <c r="Y5" s="292"/>
      <c r="Z5" s="293"/>
      <c r="AA5" s="115">
        <f>M5-J5</f>
        <v>-474.2949234488301</v>
      </c>
      <c r="AB5" s="156">
        <f>M5/J5</f>
        <v>0.8682514101531027</v>
      </c>
      <c r="AC5" s="281">
        <f>AB21</f>
        <v>0.87379613185465377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2388</v>
      </c>
      <c r="G6" s="103">
        <f t="shared" si="0"/>
        <v>71281.8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3140.9572524662062</v>
      </c>
      <c r="N6" s="106">
        <f>M6/L6</f>
        <v>261.74643770551717</v>
      </c>
      <c r="O6" s="108">
        <f>L6-I6</f>
        <v>0</v>
      </c>
      <c r="P6" s="109">
        <f>N6-K6</f>
        <v>-38.253562294482833</v>
      </c>
      <c r="Q6" s="110">
        <f>N6/K6</f>
        <v>0.87248812568505718</v>
      </c>
      <c r="R6" s="290"/>
      <c r="S6" s="47">
        <v>0.24054398148148148</v>
      </c>
      <c r="T6" s="48">
        <v>0.2722222222222222</v>
      </c>
      <c r="U6" s="111">
        <v>5.0166666666666782</v>
      </c>
      <c r="V6" s="112">
        <v>45.616666666666632</v>
      </c>
      <c r="W6" s="113"/>
      <c r="X6" s="116"/>
      <c r="Y6" s="276"/>
      <c r="Z6" s="277"/>
      <c r="AA6" s="117">
        <f>M6-J6</f>
        <v>-459.04274753379377</v>
      </c>
      <c r="AB6" s="110">
        <f>M6/J6</f>
        <v>0.87248812568505729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2226</v>
      </c>
      <c r="G7" s="103">
        <f t="shared" si="0"/>
        <v>65711.520000000004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3140.1253918495245</v>
      </c>
      <c r="N7" s="106">
        <f>M7/L7</f>
        <v>261.67711598746035</v>
      </c>
      <c r="O7" s="108">
        <f>L7-I7</f>
        <v>0</v>
      </c>
      <c r="P7" s="109">
        <f>N7-K7</f>
        <v>-38.322884012539646</v>
      </c>
      <c r="Q7" s="110">
        <f>N7/K7</f>
        <v>0.87225705329153447</v>
      </c>
      <c r="R7" s="290"/>
      <c r="S7" s="47">
        <v>0.2760185185185185</v>
      </c>
      <c r="T7" s="48">
        <v>0.30555555555555558</v>
      </c>
      <c r="U7" s="111">
        <v>5.4666666666666686</v>
      </c>
      <c r="V7" s="112">
        <v>42.533333333333402</v>
      </c>
      <c r="W7" s="113"/>
      <c r="X7" s="116"/>
      <c r="Y7" s="276"/>
      <c r="Z7" s="277"/>
      <c r="AA7" s="117">
        <f>M7-J7</f>
        <v>-459.87460815047552</v>
      </c>
      <c r="AB7" s="110">
        <f>M7/J7</f>
        <v>0.87225705329153458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1887</v>
      </c>
      <c r="G8" s="103">
        <f t="shared" si="0"/>
        <v>48382.68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3175.8765778401144</v>
      </c>
      <c r="N8" s="106">
        <f>M8/L8</f>
        <v>288.71605253091951</v>
      </c>
      <c r="O8" s="108">
        <f>L8-I8</f>
        <v>0</v>
      </c>
      <c r="P8" s="109">
        <f>N8-K8</f>
        <v>-38.55667474180774</v>
      </c>
      <c r="Q8" s="110">
        <f>N8/K8</f>
        <v>0.88218793828892084</v>
      </c>
      <c r="R8" s="290"/>
      <c r="S8" s="47">
        <v>0.30927083333333333</v>
      </c>
      <c r="T8" s="48">
        <v>0.33402777777777776</v>
      </c>
      <c r="U8" s="111">
        <v>5.349999999999957</v>
      </c>
      <c r="V8" s="112">
        <v>35.649999999999977</v>
      </c>
      <c r="W8" s="113"/>
      <c r="X8" s="116"/>
      <c r="Y8" s="276"/>
      <c r="Z8" s="277"/>
      <c r="AA8" s="117">
        <f>M8-J8</f>
        <v>-424.12342215988565</v>
      </c>
      <c r="AB8" s="110">
        <f>M8/J8</f>
        <v>0.88218793828892061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3145.6660746767534</v>
      </c>
      <c r="N21" s="138">
        <f>M21/L21</f>
        <v>267.71626167461733</v>
      </c>
      <c r="O21" s="139">
        <f>L21-I21</f>
        <v>0</v>
      </c>
      <c r="P21" s="140">
        <f>N21-K21</f>
        <v>-38.66671704878695</v>
      </c>
      <c r="Q21" s="141">
        <f>N21/K21</f>
        <v>0.87379613185465377</v>
      </c>
      <c r="R21" s="291"/>
      <c r="S21" s="142">
        <f>S5</f>
        <v>0.20833333333333334</v>
      </c>
      <c r="T21" s="143">
        <f>INDEX(T5:T20,COUNTA(T5:T20))</f>
        <v>0.33402777777777776</v>
      </c>
      <c r="U21" s="144"/>
      <c r="V21" s="166"/>
      <c r="W21" s="167"/>
      <c r="X21" s="138"/>
      <c r="Y21" s="279"/>
      <c r="Z21" s="280"/>
      <c r="AA21" s="168">
        <f>M21-J21</f>
        <v>-454.3339253232466</v>
      </c>
      <c r="AB21" s="141">
        <f>M21/J21</f>
        <v>0.87379613185465377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1111</v>
      </c>
      <c r="G22" s="148">
        <f t="shared" ref="G22:G23" si="5">E22*F22</f>
        <v>15587.33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2340.3159742539538</v>
      </c>
      <c r="N22" s="152">
        <f>M22/L22</f>
        <v>390.05266237565894</v>
      </c>
      <c r="O22" s="154">
        <f>L22-I22</f>
        <v>0</v>
      </c>
      <c r="P22" s="155">
        <f>N22-K22</f>
        <v>-43.280670957674374</v>
      </c>
      <c r="Q22" s="156">
        <f>N22/K22</f>
        <v>0.90012152855921301</v>
      </c>
      <c r="R22" s="289">
        <f>Q38</f>
        <v>0.90044556555855959</v>
      </c>
      <c r="S22" s="157">
        <v>0.29166666666666669</v>
      </c>
      <c r="T22" s="158">
        <v>0.31144675925925924</v>
      </c>
      <c r="U22" s="159"/>
      <c r="V22" s="160">
        <v>28.483333333333285</v>
      </c>
      <c r="W22" s="158"/>
      <c r="X22" s="169"/>
      <c r="Y22" s="292"/>
      <c r="Z22" s="293"/>
      <c r="AA22" s="115">
        <f>M22-J22</f>
        <v>-259.68402574604625</v>
      </c>
      <c r="AB22" s="156">
        <f>M22/J22</f>
        <v>0.90012152855921301</v>
      </c>
      <c r="AC22" s="281">
        <f>AB38</f>
        <v>0.90044556555855948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1346</v>
      </c>
      <c r="G23" s="103">
        <f t="shared" si="5"/>
        <v>19503.54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2342.0009666505553</v>
      </c>
      <c r="N23" s="106">
        <f>M23/L23</f>
        <v>390.33349444175923</v>
      </c>
      <c r="O23" s="108">
        <f>L23-I23</f>
        <v>0</v>
      </c>
      <c r="P23" s="109">
        <f>N23-K23</f>
        <v>-42.999838891574086</v>
      </c>
      <c r="Q23" s="110">
        <f>N23/K23</f>
        <v>0.90076960255790595</v>
      </c>
      <c r="R23" s="290"/>
      <c r="S23" s="47">
        <v>0.31458333333333333</v>
      </c>
      <c r="T23" s="48">
        <v>0.33853009259259259</v>
      </c>
      <c r="U23" s="111">
        <v>4.5166666666666799</v>
      </c>
      <c r="V23" s="112">
        <v>34.483333333333341</v>
      </c>
      <c r="W23" s="113"/>
      <c r="X23" s="13"/>
      <c r="Y23" s="276"/>
      <c r="Z23" s="277"/>
      <c r="AA23" s="117">
        <f>M23-J23</f>
        <v>-257.99903334944474</v>
      </c>
      <c r="AB23" s="110">
        <f>M23/J23</f>
        <v>0.90076960255790584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2341.1584704522547</v>
      </c>
      <c r="N38" s="138">
        <f>M38/L38</f>
        <v>390.19307840870914</v>
      </c>
      <c r="O38" s="139">
        <f>L38-I38</f>
        <v>0</v>
      </c>
      <c r="P38" s="140">
        <f>N38-K38</f>
        <v>-43.140254924624173</v>
      </c>
      <c r="Q38" s="141">
        <f>N38/K38</f>
        <v>0.90044556555855959</v>
      </c>
      <c r="R38" s="291"/>
      <c r="S38" s="142">
        <f>S22</f>
        <v>0.29166666666666669</v>
      </c>
      <c r="T38" s="143">
        <f>INDEX(T22:T37,COUNTA(T22:T37))</f>
        <v>0.33853009259259259</v>
      </c>
      <c r="U38" s="144"/>
      <c r="V38" s="166"/>
      <c r="W38" s="167"/>
      <c r="X38" s="138"/>
      <c r="Y38" s="279"/>
      <c r="Z38" s="280"/>
      <c r="AA38" s="168">
        <f>M38-J38</f>
        <v>-258.84152954774527</v>
      </c>
      <c r="AB38" s="141">
        <f>M38/J38</f>
        <v>0.90044556555855948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1268</v>
      </c>
      <c r="G39" s="148">
        <f t="shared" ref="G39:G41" si="9">E39*F39</f>
        <v>28251.040000000001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2966.081871345028</v>
      </c>
      <c r="N39" s="152">
        <f>M39/L39</f>
        <v>593.21637426900566</v>
      </c>
      <c r="O39" s="154">
        <f>L39-I39</f>
        <v>0</v>
      </c>
      <c r="P39" s="155">
        <f>N39-K39</f>
        <v>-66.783625730994345</v>
      </c>
      <c r="Q39" s="156">
        <f>N39/K39</f>
        <v>0.89881268828637217</v>
      </c>
      <c r="R39" s="289">
        <f>Q55</f>
        <v>0.89848796462658098</v>
      </c>
      <c r="S39" s="157">
        <v>0.29190972222222222</v>
      </c>
      <c r="T39" s="158">
        <v>0.30972222222222223</v>
      </c>
      <c r="U39" s="159"/>
      <c r="V39" s="160">
        <v>25.650000000000013</v>
      </c>
      <c r="W39" s="158"/>
      <c r="X39" s="169"/>
      <c r="Y39" s="292"/>
      <c r="Z39" s="293"/>
      <c r="AA39" s="115">
        <f>M39-J39</f>
        <v>-333.91812865497195</v>
      </c>
      <c r="AB39" s="156">
        <f>M39/J39</f>
        <v>0.89881268828637217</v>
      </c>
      <c r="AC39" s="281">
        <f>AB55</f>
        <v>0.89848796462658098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1570</v>
      </c>
      <c r="G40" s="103">
        <f t="shared" si="9"/>
        <v>33676.5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2965.3725078698885</v>
      </c>
      <c r="N40" s="106">
        <f>M40/L40</f>
        <v>741.34312696747213</v>
      </c>
      <c r="O40" s="108">
        <f>L40-I40</f>
        <v>0</v>
      </c>
      <c r="P40" s="109">
        <f>N40-K40</f>
        <v>-83.656873032527869</v>
      </c>
      <c r="Q40" s="110">
        <f>N40/K40</f>
        <v>0.89859772965754192</v>
      </c>
      <c r="R40" s="290"/>
      <c r="S40" s="47">
        <v>0.31335648148148149</v>
      </c>
      <c r="T40" s="48">
        <v>0.33541666666666664</v>
      </c>
      <c r="U40" s="111">
        <v>5.2333333333333254</v>
      </c>
      <c r="V40" s="112">
        <v>31.766666666666623</v>
      </c>
      <c r="W40" s="113"/>
      <c r="X40" s="116"/>
      <c r="Y40" s="276"/>
      <c r="Z40" s="277"/>
      <c r="AA40" s="117">
        <f>M40-J40</f>
        <v>-334.62749213011148</v>
      </c>
      <c r="AB40" s="110">
        <f>M40/J40</f>
        <v>0.89859772965754192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5248</v>
      </c>
      <c r="G41" s="103">
        <f t="shared" si="9"/>
        <v>87431.680000000008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2963.5764705882357</v>
      </c>
      <c r="N41" s="106">
        <f>M41/L41</f>
        <v>740.89411764705892</v>
      </c>
      <c r="O41" s="108">
        <f>L41-I41</f>
        <v>0</v>
      </c>
      <c r="P41" s="109">
        <f>N41-K41</f>
        <v>-84.10588235294108</v>
      </c>
      <c r="Q41" s="110">
        <f>N41/K41</f>
        <v>0.89805347593582896</v>
      </c>
      <c r="R41" s="290"/>
      <c r="S41" s="47">
        <v>0.33888888888888891</v>
      </c>
      <c r="T41" s="48">
        <v>0.41267361111111112</v>
      </c>
      <c r="U41" s="111">
        <v>5.0000000000000622</v>
      </c>
      <c r="V41" s="112">
        <v>106.24999999999999</v>
      </c>
      <c r="W41" s="113"/>
      <c r="X41" s="13"/>
      <c r="Y41" s="276"/>
      <c r="Z41" s="277"/>
      <c r="AA41" s="117">
        <f>M41-J41</f>
        <v>-336.42352941176432</v>
      </c>
      <c r="AB41" s="110">
        <f>M41/J41</f>
        <v>0.89805347593582896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2965.0102832677171</v>
      </c>
      <c r="N55" s="138">
        <f>M55/L55</f>
        <v>684.23314229255016</v>
      </c>
      <c r="O55" s="139">
        <f>L55-I55</f>
        <v>0</v>
      </c>
      <c r="P55" s="140">
        <f>N55-K55</f>
        <v>-77.305319245911392</v>
      </c>
      <c r="Q55" s="141">
        <f>N55/K55</f>
        <v>0.89848796462658098</v>
      </c>
      <c r="R55" s="291"/>
      <c r="S55" s="142">
        <f>S39</f>
        <v>0.29190972222222222</v>
      </c>
      <c r="T55" s="143">
        <f>INDEX(T39:T54,COUNTA(T39:T54))</f>
        <v>0.41267361111111112</v>
      </c>
      <c r="U55" s="144"/>
      <c r="V55" s="166"/>
      <c r="W55" s="167"/>
      <c r="X55" s="138"/>
      <c r="Y55" s="279"/>
      <c r="Z55" s="280"/>
      <c r="AA55" s="168">
        <f>M55-J55</f>
        <v>-334.98971673228289</v>
      </c>
      <c r="AB55" s="141">
        <f>M55/J55</f>
        <v>0.89848796462658098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3322</v>
      </c>
      <c r="G56" s="148">
        <f t="shared" ref="G56:G58" si="14">E56*F56</f>
        <v>59430.58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2961.6641901931662</v>
      </c>
      <c r="N56" s="152">
        <f>M56/L56</f>
        <v>740.41604754829154</v>
      </c>
      <c r="O56" s="154">
        <f>L56-I56</f>
        <v>0</v>
      </c>
      <c r="P56" s="155">
        <f>N56-K56</f>
        <v>-84.583952451708456</v>
      </c>
      <c r="Q56" s="156">
        <f>N56/K56</f>
        <v>0.89747399702823216</v>
      </c>
      <c r="R56" s="289">
        <f>Q72</f>
        <v>0.89714272894539449</v>
      </c>
      <c r="S56" s="157">
        <v>0.29166666666666669</v>
      </c>
      <c r="T56" s="158">
        <v>0.33840277777777777</v>
      </c>
      <c r="U56" s="159"/>
      <c r="V56" s="160">
        <v>67.299999999999969</v>
      </c>
      <c r="W56" s="161"/>
      <c r="X56" s="162"/>
      <c r="Y56" s="292"/>
      <c r="Z56" s="293"/>
      <c r="AA56" s="115">
        <f>M56-J56</f>
        <v>-338.33580980683382</v>
      </c>
      <c r="AB56" s="156">
        <f>M56/J56</f>
        <v>0.89747399702823216</v>
      </c>
      <c r="AC56" s="281">
        <f>AB72</f>
        <v>0.89714272894539449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2189</v>
      </c>
      <c r="G57" s="103">
        <f t="shared" si="14"/>
        <v>59694.03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2960.3305785123962</v>
      </c>
      <c r="N57" s="106">
        <f>M57/L57</f>
        <v>592.06611570247924</v>
      </c>
      <c r="O57" s="108">
        <f>L57-I57</f>
        <v>0</v>
      </c>
      <c r="P57" s="109">
        <f>N57-K57</f>
        <v>-67.933884297520763</v>
      </c>
      <c r="Q57" s="110">
        <f>N57/K57</f>
        <v>0.89706987227648372</v>
      </c>
      <c r="R57" s="290"/>
      <c r="S57" s="47">
        <v>0.34166666666666667</v>
      </c>
      <c r="T57" s="48">
        <v>0.37247685185185186</v>
      </c>
      <c r="U57" s="111">
        <v>4.7000000000000153</v>
      </c>
      <c r="V57" s="112">
        <v>44.366666666666674</v>
      </c>
      <c r="W57" s="113"/>
      <c r="X57" s="116"/>
      <c r="Y57" s="276"/>
      <c r="Z57" s="277"/>
      <c r="AA57" s="117">
        <f>M57-J57</f>
        <v>-339.66942148760381</v>
      </c>
      <c r="AB57" s="110">
        <f>M57/J57</f>
        <v>0.89706987227648372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3735</v>
      </c>
      <c r="G58" s="103">
        <f t="shared" si="14"/>
        <v>69209.55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2959.7182478538434</v>
      </c>
      <c r="N58" s="106">
        <f>M58/L58</f>
        <v>986.57274928461447</v>
      </c>
      <c r="O58" s="108">
        <f>L58-I58</f>
        <v>0</v>
      </c>
      <c r="P58" s="109">
        <f>N58-K58</f>
        <v>-113.42725071538553</v>
      </c>
      <c r="Q58" s="110">
        <f>N58/K58</f>
        <v>0.89688431753146769</v>
      </c>
      <c r="R58" s="290"/>
      <c r="S58" s="47">
        <v>0.37589120370370371</v>
      </c>
      <c r="T58" s="48">
        <v>0.4284722222222222</v>
      </c>
      <c r="U58" s="111">
        <v>4.9166666666666625</v>
      </c>
      <c r="V58" s="112">
        <v>75.716666666666612</v>
      </c>
      <c r="W58" s="113"/>
      <c r="X58" s="116"/>
      <c r="Y58" s="276"/>
      <c r="Z58" s="277"/>
      <c r="AA58" s="117">
        <f>M58-J58</f>
        <v>-340.28175214615658</v>
      </c>
      <c r="AB58" s="110">
        <f>M58/J58</f>
        <v>0.89688431753146769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2960.5710055198019</v>
      </c>
      <c r="N72" s="138">
        <f>M72/L72</f>
        <v>740.14275137995048</v>
      </c>
      <c r="O72" s="139">
        <f>L72-I72</f>
        <v>0</v>
      </c>
      <c r="P72" s="140">
        <f>N72-K72</f>
        <v>-84.857248620049518</v>
      </c>
      <c r="Q72" s="141">
        <f>N72/K72</f>
        <v>0.89714272894539449</v>
      </c>
      <c r="R72" s="291"/>
      <c r="S72" s="142">
        <f>S56</f>
        <v>0.29166666666666669</v>
      </c>
      <c r="T72" s="143">
        <f>INDEX(T56:T71,COUNTA(T56:T71))</f>
        <v>0.4284722222222222</v>
      </c>
      <c r="U72" s="144"/>
      <c r="V72" s="166"/>
      <c r="W72" s="99"/>
      <c r="X72" s="69"/>
      <c r="Y72" s="279"/>
      <c r="Z72" s="280"/>
      <c r="AA72" s="168">
        <f>M72-J72</f>
        <v>-339.42899448019807</v>
      </c>
      <c r="AB72" s="141">
        <f>M72/J72</f>
        <v>0.89714272894539449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1310</v>
      </c>
      <c r="G73" s="148">
        <f t="shared" ref="G73:G75" si="18">E73*F73</f>
        <v>23815.8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3144.0000000000009</v>
      </c>
      <c r="N73" s="152">
        <f>M73/L73</f>
        <v>1048.0000000000002</v>
      </c>
      <c r="O73" s="154">
        <f>L73-I73</f>
        <v>0</v>
      </c>
      <c r="P73" s="155">
        <f>N73-K73</f>
        <v>-151.99999999999977</v>
      </c>
      <c r="Q73" s="156">
        <f>N73/K73</f>
        <v>0.87333333333333352</v>
      </c>
      <c r="R73" s="289">
        <f>Q89</f>
        <v>0.88007736817683657</v>
      </c>
      <c r="S73" s="157">
        <v>0.25</v>
      </c>
      <c r="T73" s="158">
        <v>0.2673611111111111</v>
      </c>
      <c r="U73" s="159"/>
      <c r="V73" s="160">
        <v>24.999999999999993</v>
      </c>
      <c r="W73" s="161"/>
      <c r="X73" s="162"/>
      <c r="Y73" s="292"/>
      <c r="Z73" s="293"/>
      <c r="AA73" s="115">
        <f>M73-J73</f>
        <v>-455.99999999999909</v>
      </c>
      <c r="AB73" s="156">
        <f>M73/J73</f>
        <v>0.87333333333333363</v>
      </c>
      <c r="AC73" s="281">
        <f>AB89</f>
        <v>0.88007736817683657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4987</v>
      </c>
      <c r="G74" s="103">
        <f t="shared" si="18"/>
        <v>69967.61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2692.8453577321143</v>
      </c>
      <c r="N74" s="106">
        <f>M74/L74</f>
        <v>897.61511924403806</v>
      </c>
      <c r="O74" s="108">
        <f>L74-I74</f>
        <v>0</v>
      </c>
      <c r="P74" s="109">
        <f>N74-K74</f>
        <v>-102.38488075596194</v>
      </c>
      <c r="Q74" s="110">
        <f>N74/K74</f>
        <v>0.89761511924403803</v>
      </c>
      <c r="R74" s="290"/>
      <c r="S74" s="47">
        <v>0.27777777777777779</v>
      </c>
      <c r="T74" s="48">
        <v>0.35494212962962962</v>
      </c>
      <c r="U74" s="111">
        <v>15.000000000000027</v>
      </c>
      <c r="V74" s="112">
        <v>111.11666666666663</v>
      </c>
      <c r="W74" s="113"/>
      <c r="X74" s="116"/>
      <c r="Y74" s="276"/>
      <c r="Z74" s="277"/>
      <c r="AA74" s="117">
        <f>M74-J74</f>
        <v>-307.15464226788572</v>
      </c>
      <c r="AB74" s="110">
        <f>M74/J74</f>
        <v>0.89761511924403814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6518</v>
      </c>
      <c r="G75" s="103">
        <f t="shared" si="18"/>
        <v>93077.04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3139.9437976716172</v>
      </c>
      <c r="N75" s="106">
        <f>M75/L75</f>
        <v>1046.6479325572056</v>
      </c>
      <c r="O75" s="108">
        <f>L75-I75</f>
        <v>0</v>
      </c>
      <c r="P75" s="109">
        <f>N75-K75</f>
        <v>-153.35206744279435</v>
      </c>
      <c r="Q75" s="110">
        <f>N75/K75</f>
        <v>0.87220661046433801</v>
      </c>
      <c r="R75" s="290"/>
      <c r="S75" s="47">
        <v>0.36559027777777775</v>
      </c>
      <c r="T75" s="48">
        <v>0.45208333333333334</v>
      </c>
      <c r="U75" s="111">
        <v>15.333333333333306</v>
      </c>
      <c r="V75" s="112">
        <v>124.55000000000004</v>
      </c>
      <c r="W75" s="113"/>
      <c r="X75" s="116"/>
      <c r="Y75" s="276"/>
      <c r="Z75" s="277"/>
      <c r="AA75" s="117">
        <f>M75-J75</f>
        <v>-460.05620232838282</v>
      </c>
      <c r="AB75" s="110">
        <f>M75/J75</f>
        <v>0.87220661046433812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2992.2630518012443</v>
      </c>
      <c r="N89" s="138">
        <f>M89/L89</f>
        <v>997.42101726708142</v>
      </c>
      <c r="O89" s="139">
        <f>L89-I89</f>
        <v>0</v>
      </c>
      <c r="P89" s="140">
        <f>N89-K89</f>
        <v>-135.91231606625183</v>
      </c>
      <c r="Q89" s="141">
        <f>N89/K89</f>
        <v>0.88007736817683657</v>
      </c>
      <c r="R89" s="291"/>
      <c r="S89" s="142">
        <f>S73</f>
        <v>0.25</v>
      </c>
      <c r="T89" s="143">
        <f>INDEX(T73:T88,COUNTA(T73:T88))</f>
        <v>0.45208333333333334</v>
      </c>
      <c r="U89" s="144"/>
      <c r="V89" s="166"/>
      <c r="W89" s="99"/>
      <c r="X89" s="69"/>
      <c r="Y89" s="279"/>
      <c r="Z89" s="280"/>
      <c r="AA89" s="168">
        <f>M89-J89</f>
        <v>-407.73694819875573</v>
      </c>
      <c r="AB89" s="141">
        <f>M89/J89</f>
        <v>0.88007736817683657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1637</v>
      </c>
      <c r="G90" s="148">
        <f t="shared" ref="G90:G93" si="23">E90*F90</f>
        <v>40974.11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2929.0258449304156</v>
      </c>
      <c r="N90" s="152">
        <f>M90/L90</f>
        <v>732.2564612326039</v>
      </c>
      <c r="O90" s="154">
        <f>L90-I90</f>
        <v>0</v>
      </c>
      <c r="P90" s="155">
        <f>N90-K90</f>
        <v>-92.743538767396103</v>
      </c>
      <c r="Q90" s="156">
        <f>N90/K90</f>
        <v>0.8875835893728532</v>
      </c>
      <c r="R90" s="289">
        <f>Q106</f>
        <v>0.88602449656681215</v>
      </c>
      <c r="S90" s="157">
        <v>0.29199074074074072</v>
      </c>
      <c r="T90" s="158">
        <v>0.31527777777777777</v>
      </c>
      <c r="U90" s="159"/>
      <c r="V90" s="160">
        <v>33.533333333333353</v>
      </c>
      <c r="W90" s="158"/>
      <c r="X90" s="169"/>
      <c r="Y90" s="292"/>
      <c r="Z90" s="293"/>
      <c r="AA90" s="115">
        <f>M90-J90</f>
        <v>-370.97415506958441</v>
      </c>
      <c r="AB90" s="156">
        <f>M90/J90</f>
        <v>0.8875835893728532</v>
      </c>
      <c r="AC90" s="281">
        <f>AB106</f>
        <v>0.88602449656681226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1982</v>
      </c>
      <c r="G91" s="103">
        <f t="shared" si="23"/>
        <v>49193.24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2931.4708299096101</v>
      </c>
      <c r="N91" s="106">
        <f>M91/L91</f>
        <v>732.86770747740252</v>
      </c>
      <c r="O91" s="108">
        <f>L91-I91</f>
        <v>0</v>
      </c>
      <c r="P91" s="109">
        <f>N91-K91</f>
        <v>-92.132292522597481</v>
      </c>
      <c r="Q91" s="110">
        <f>N91/K91</f>
        <v>0.88832449391200308</v>
      </c>
      <c r="R91" s="290"/>
      <c r="S91" s="47">
        <v>0.32599537037037035</v>
      </c>
      <c r="T91" s="48">
        <v>0.35416666666666669</v>
      </c>
      <c r="U91" s="111">
        <v>15.433333333333321</v>
      </c>
      <c r="V91" s="112">
        <v>40.56666666666672</v>
      </c>
      <c r="W91" s="113"/>
      <c r="X91" s="13"/>
      <c r="Y91" s="276"/>
      <c r="Z91" s="277"/>
      <c r="AA91" s="117">
        <f>M91-J91</f>
        <v>-368.52917009038993</v>
      </c>
      <c r="AB91" s="110">
        <f>M91/J91</f>
        <v>0.88832449391200308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3085</v>
      </c>
      <c r="G92" s="103">
        <f t="shared" si="23"/>
        <v>92550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2692.3636363636383</v>
      </c>
      <c r="N92" s="106">
        <f>M92/L92</f>
        <v>897.45454545454606</v>
      </c>
      <c r="O92" s="108">
        <f>L92-I92</f>
        <v>0</v>
      </c>
      <c r="P92" s="109">
        <f>N92-K92</f>
        <v>-102.54545454545394</v>
      </c>
      <c r="Q92" s="110">
        <f>N92/K92</f>
        <v>0.89745454545454606</v>
      </c>
      <c r="R92" s="290"/>
      <c r="S92" s="47">
        <v>0.36475694444444445</v>
      </c>
      <c r="T92" s="48">
        <v>0.41249999999999998</v>
      </c>
      <c r="U92" s="111">
        <v>15.249999999999986</v>
      </c>
      <c r="V92" s="112">
        <v>68.749999999999957</v>
      </c>
      <c r="W92" s="113"/>
      <c r="X92" s="13"/>
      <c r="Y92" s="276"/>
      <c r="Z92" s="277"/>
      <c r="AA92" s="117">
        <f>M92-J92</f>
        <v>-307.63636363636169</v>
      </c>
      <c r="AB92" s="110">
        <f>M92/J92</f>
        <v>0.89745454545454606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2570</v>
      </c>
      <c r="G93" s="103">
        <f t="shared" si="23"/>
        <v>46722.6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3142.6630434782592</v>
      </c>
      <c r="N93" s="106">
        <f>M93/L93</f>
        <v>1047.5543478260863</v>
      </c>
      <c r="O93" s="108">
        <f>L93-I93</f>
        <v>0</v>
      </c>
      <c r="P93" s="109">
        <f>N93-K93</f>
        <v>-152.44565217391369</v>
      </c>
      <c r="Q93" s="110">
        <f>N93/K93</f>
        <v>0.87296195652173858</v>
      </c>
      <c r="R93" s="290"/>
      <c r="S93" s="47">
        <v>0.4236111111111111</v>
      </c>
      <c r="T93" s="48">
        <v>0.45768518518518519</v>
      </c>
      <c r="U93" s="111">
        <v>16.000000000000021</v>
      </c>
      <c r="V93" s="112">
        <v>49.066666666666691</v>
      </c>
      <c r="W93" s="113"/>
      <c r="X93" s="116"/>
      <c r="Y93" s="276"/>
      <c r="Z93" s="277"/>
      <c r="AA93" s="117">
        <f>M93-J93</f>
        <v>-457.33695652174083</v>
      </c>
      <c r="AB93" s="110">
        <f>M93/J93</f>
        <v>0.87296195652173869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2923.8808386704804</v>
      </c>
      <c r="N106" s="138">
        <f>M106/L106</f>
        <v>835.39452533442295</v>
      </c>
      <c r="O106" s="139">
        <f>L106-I106</f>
        <v>0</v>
      </c>
      <c r="P106" s="140">
        <f>N106-K106</f>
        <v>-107.46261752271994</v>
      </c>
      <c r="Q106" s="141">
        <f>N106/K106</f>
        <v>0.88602449656681215</v>
      </c>
      <c r="R106" s="291"/>
      <c r="S106" s="142">
        <f>S90</f>
        <v>0.29199074074074072</v>
      </c>
      <c r="T106" s="143">
        <f>INDEX(T90:T105,COUNTA(T90:T105))</f>
        <v>0.45768518518518519</v>
      </c>
      <c r="U106" s="144"/>
      <c r="V106" s="166"/>
      <c r="W106" s="167"/>
      <c r="X106" s="138"/>
      <c r="Y106" s="279"/>
      <c r="Z106" s="280"/>
      <c r="AA106" s="168">
        <f>M106-J106</f>
        <v>-376.11916132951956</v>
      </c>
      <c r="AB106" s="141">
        <f>M106/J106</f>
        <v>0.88602449656681226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1711</v>
      </c>
      <c r="G107" s="148">
        <f t="shared" ref="G107:G110" si="27">E107*F107</f>
        <v>43870.04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3175.0515463917532</v>
      </c>
      <c r="N107" s="152">
        <f>M107/L107</f>
        <v>288.64104967197756</v>
      </c>
      <c r="O107" s="154">
        <f>L107-I107</f>
        <v>0</v>
      </c>
      <c r="P107" s="155">
        <f>N107-K107</f>
        <v>-38.631677600749697</v>
      </c>
      <c r="Q107" s="156">
        <f>N107/K107</f>
        <v>0.88195876288659814</v>
      </c>
      <c r="R107" s="289">
        <f>Q123</f>
        <v>0.87372438643846662</v>
      </c>
      <c r="S107" s="157">
        <v>0.70833333333333337</v>
      </c>
      <c r="T107" s="158">
        <v>0.73078703703703707</v>
      </c>
      <c r="U107" s="159"/>
      <c r="V107" s="160">
        <v>32.333333333333329</v>
      </c>
      <c r="W107" s="158"/>
      <c r="X107" s="169"/>
      <c r="Y107" s="292"/>
      <c r="Z107" s="293"/>
      <c r="AA107" s="115">
        <f>M107-J107</f>
        <v>-424.94845360824684</v>
      </c>
      <c r="AB107" s="156">
        <f>M107/J107</f>
        <v>0.88195876288659814</v>
      </c>
      <c r="AC107" s="281">
        <f>AB123</f>
        <v>0.87372438643846673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2155</v>
      </c>
      <c r="G108" s="103">
        <f t="shared" si="27"/>
        <v>63615.6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3139.6195872116605</v>
      </c>
      <c r="N108" s="106">
        <f>M108/L108</f>
        <v>261.63496560097173</v>
      </c>
      <c r="O108" s="108">
        <f>L108-I108</f>
        <v>0</v>
      </c>
      <c r="P108" s="109">
        <f>N108-K108</f>
        <v>-38.365034399028275</v>
      </c>
      <c r="Q108" s="110">
        <f>N108/K108</f>
        <v>0.87211655200323912</v>
      </c>
      <c r="R108" s="290"/>
      <c r="S108" s="47">
        <v>0.73402777777777783</v>
      </c>
      <c r="T108" s="48">
        <v>0.76262731481481483</v>
      </c>
      <c r="U108" s="111">
        <v>4.6666666666667034</v>
      </c>
      <c r="V108" s="112">
        <v>41.183333333333266</v>
      </c>
      <c r="W108" s="113"/>
      <c r="X108" s="13"/>
      <c r="Y108" s="276"/>
      <c r="Z108" s="277"/>
      <c r="AA108" s="117">
        <f>M108-J108</f>
        <v>-460.38041278833953</v>
      </c>
      <c r="AB108" s="110">
        <f>M108/J108</f>
        <v>0.87211655200323901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2374</v>
      </c>
      <c r="G109" s="103">
        <f t="shared" si="27"/>
        <v>70863.900000000009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3140.904079382587</v>
      </c>
      <c r="N109" s="106">
        <f>M109/L109</f>
        <v>261.74200661521559</v>
      </c>
      <c r="O109" s="108">
        <f>L109-I109</f>
        <v>0</v>
      </c>
      <c r="P109" s="109">
        <f>N109-K109</f>
        <v>-38.257993384784413</v>
      </c>
      <c r="Q109" s="110">
        <f>N109/K109</f>
        <v>0.87247335538405191</v>
      </c>
      <c r="R109" s="290"/>
      <c r="S109" s="47">
        <v>0.76666666666666672</v>
      </c>
      <c r="T109" s="48">
        <v>0.7981597222222222</v>
      </c>
      <c r="U109" s="111">
        <v>5.8166666666667233</v>
      </c>
      <c r="V109" s="112">
        <v>45.349999999999895</v>
      </c>
      <c r="W109" s="113"/>
      <c r="X109" s="13"/>
      <c r="Y109" s="276"/>
      <c r="Z109" s="277"/>
      <c r="AA109" s="117">
        <f>M109-J109</f>
        <v>-459.09592061741296</v>
      </c>
      <c r="AB109" s="110">
        <f>M109/J109</f>
        <v>0.87247335538405191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1583</v>
      </c>
      <c r="G110" s="103">
        <f t="shared" si="27"/>
        <v>45226.31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3126.0559517279203</v>
      </c>
      <c r="N110" s="106">
        <f>M110/L110</f>
        <v>260.50466264399336</v>
      </c>
      <c r="O110" s="108">
        <f>L110-I110</f>
        <v>0</v>
      </c>
      <c r="P110" s="109">
        <f>N110-K110</f>
        <v>-39.495337356006644</v>
      </c>
      <c r="Q110" s="110">
        <f>N110/K110</f>
        <v>0.86834887547997786</v>
      </c>
      <c r="R110" s="290"/>
      <c r="S110" s="47">
        <v>0.80138888888888893</v>
      </c>
      <c r="T110" s="48">
        <v>0.82248842592592597</v>
      </c>
      <c r="U110" s="111">
        <v>4.6500000000000874</v>
      </c>
      <c r="V110" s="112">
        <v>30.38333333333334</v>
      </c>
      <c r="W110" s="113"/>
      <c r="X110" s="116"/>
      <c r="Y110" s="276"/>
      <c r="Z110" s="277"/>
      <c r="AA110" s="117">
        <f>M110-J110</f>
        <v>-473.94404827207973</v>
      </c>
      <c r="AB110" s="110">
        <f>M110/J110</f>
        <v>0.86834887547997786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3145.4077911784802</v>
      </c>
      <c r="N123" s="138">
        <f>M123/L123</f>
        <v>267.69428010029617</v>
      </c>
      <c r="O123" s="139">
        <f>L123-I123</f>
        <v>0</v>
      </c>
      <c r="P123" s="140">
        <f>N123-K123</f>
        <v>-38.68869862310811</v>
      </c>
      <c r="Q123" s="141">
        <f>N123/K123</f>
        <v>0.87372438643846662</v>
      </c>
      <c r="R123" s="291"/>
      <c r="S123" s="142">
        <f>S107</f>
        <v>0.70833333333333337</v>
      </c>
      <c r="T123" s="143">
        <f>INDEX(T107:T122,COUNTA(T107:T122))</f>
        <v>0.82248842592592597</v>
      </c>
      <c r="U123" s="144"/>
      <c r="V123" s="166"/>
      <c r="W123" s="167"/>
      <c r="X123" s="138"/>
      <c r="Y123" s="279"/>
      <c r="Z123" s="280"/>
      <c r="AA123" s="168">
        <f>M123-J123</f>
        <v>-454.59220882151976</v>
      </c>
      <c r="AB123" s="141">
        <f>M123/J123</f>
        <v>0.87372438643846673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1552</v>
      </c>
      <c r="G124" s="148">
        <f t="shared" ref="G124:G127" si="31">E124*F124</f>
        <v>34888.959999999999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2672.0229555236842</v>
      </c>
      <c r="N124" s="152">
        <f>M124/L124</f>
        <v>534.40459110473682</v>
      </c>
      <c r="O124" s="154">
        <f>L124-I124</f>
        <v>0</v>
      </c>
      <c r="P124" s="155">
        <f>N124-K124</f>
        <v>-65.595408895263176</v>
      </c>
      <c r="Q124" s="156">
        <f>N124/K124</f>
        <v>0.89067431850789469</v>
      </c>
      <c r="R124" s="289">
        <f>Q140</f>
        <v>0.89488575798243031</v>
      </c>
      <c r="S124" s="157">
        <v>0.70843750000000005</v>
      </c>
      <c r="T124" s="158">
        <v>0.73263888888888884</v>
      </c>
      <c r="U124" s="159"/>
      <c r="V124" s="160">
        <v>34.849999999999852</v>
      </c>
      <c r="W124" s="161"/>
      <c r="X124" s="162"/>
      <c r="Y124" s="292"/>
      <c r="Z124" s="293"/>
      <c r="AA124" s="115">
        <f>M124-J124</f>
        <v>-327.97704447631577</v>
      </c>
      <c r="AB124" s="156">
        <f>M124/J124</f>
        <v>0.89067431850789469</v>
      </c>
      <c r="AC124" s="281">
        <f>AB140</f>
        <v>0.89488575798243031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2200</v>
      </c>
      <c r="G125" s="103">
        <f t="shared" si="31"/>
        <v>53988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2673.8690074274145</v>
      </c>
      <c r="N125" s="106">
        <f>M125/L125</f>
        <v>668.46725185685364</v>
      </c>
      <c r="O125" s="108">
        <f>L125-I125</f>
        <v>0</v>
      </c>
      <c r="P125" s="109">
        <f>N125-K125</f>
        <v>-81.532748143146364</v>
      </c>
      <c r="Q125" s="110">
        <f>N125/K125</f>
        <v>0.89128966914247154</v>
      </c>
      <c r="R125" s="290"/>
      <c r="S125" s="47">
        <v>0.73611111111111116</v>
      </c>
      <c r="T125" s="48">
        <v>0.77039351851851856</v>
      </c>
      <c r="U125" s="111">
        <v>5.0000000000001421</v>
      </c>
      <c r="V125" s="112">
        <v>49.36666666666666</v>
      </c>
      <c r="W125" s="113"/>
      <c r="X125" s="116"/>
      <c r="Y125" s="276"/>
      <c r="Z125" s="277"/>
      <c r="AA125" s="117">
        <f>M125-J125</f>
        <v>-326.13099257258546</v>
      </c>
      <c r="AB125" s="110">
        <f>M125/J125</f>
        <v>0.89128966914247154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1448</v>
      </c>
      <c r="G126" s="103">
        <f t="shared" si="31"/>
        <v>24181.599999999999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2965.1877133105859</v>
      </c>
      <c r="N126" s="106">
        <f>M126/L126</f>
        <v>988.395904436862</v>
      </c>
      <c r="O126" s="108">
        <f>L126-I126</f>
        <v>0</v>
      </c>
      <c r="P126" s="109">
        <f>N126-K126</f>
        <v>-111.604095563138</v>
      </c>
      <c r="Q126" s="110">
        <f>N126/K126</f>
        <v>0.89854173130623816</v>
      </c>
      <c r="R126" s="290"/>
      <c r="S126" s="47">
        <v>0.77430555555555558</v>
      </c>
      <c r="T126" s="48">
        <v>0.79465277777777776</v>
      </c>
      <c r="U126" s="111">
        <v>5.633333333333308</v>
      </c>
      <c r="V126" s="112">
        <v>29.299999999999944</v>
      </c>
      <c r="W126" s="113"/>
      <c r="X126" s="116"/>
      <c r="Y126" s="276"/>
      <c r="Z126" s="277"/>
      <c r="AA126" s="117">
        <f>M126-J126</f>
        <v>-334.81228668941412</v>
      </c>
      <c r="AB126" s="110">
        <f>M126/J126</f>
        <v>0.89854173130623816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5425</v>
      </c>
      <c r="G127" s="103">
        <f t="shared" si="31"/>
        <v>97053.25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2964.4808743169383</v>
      </c>
      <c r="N127" s="106">
        <f>M127/L127</f>
        <v>741.12021857923457</v>
      </c>
      <c r="O127" s="108">
        <f>L127-I127</f>
        <v>0</v>
      </c>
      <c r="P127" s="109">
        <f>N127-K127</f>
        <v>-83.879781420765426</v>
      </c>
      <c r="Q127" s="110">
        <f>N127/K127</f>
        <v>0.89832753767179951</v>
      </c>
      <c r="R127" s="290"/>
      <c r="S127" s="47">
        <v>0.79805555555555552</v>
      </c>
      <c r="T127" s="48">
        <v>0.87430555555555556</v>
      </c>
      <c r="U127" s="111">
        <v>4.8999999999999666</v>
      </c>
      <c r="V127" s="112">
        <v>109.80000000000005</v>
      </c>
      <c r="W127" s="113"/>
      <c r="X127" s="116"/>
      <c r="Y127" s="276"/>
      <c r="Z127" s="277"/>
      <c r="AA127" s="117">
        <f>M127-J127</f>
        <v>-335.5191256830617</v>
      </c>
      <c r="AB127" s="110">
        <f>M127/J127</f>
        <v>0.89832753767179951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2818.8901376446556</v>
      </c>
      <c r="N140" s="138">
        <f>M140/L140</f>
        <v>704.72253441116391</v>
      </c>
      <c r="O140" s="139">
        <f>L140-I140</f>
        <v>0</v>
      </c>
      <c r="P140" s="140">
        <f>N140-K140</f>
        <v>-82.777465588836094</v>
      </c>
      <c r="Q140" s="141">
        <f>N140/K140</f>
        <v>0.89488575798243031</v>
      </c>
      <c r="R140" s="291"/>
      <c r="S140" s="142">
        <f>S124</f>
        <v>0.70843750000000005</v>
      </c>
      <c r="T140" s="143">
        <f>INDEX(T124:T139,COUNTA(T124:T139))</f>
        <v>0.87430555555555556</v>
      </c>
      <c r="U140" s="144"/>
      <c r="V140" s="166"/>
      <c r="W140" s="99"/>
      <c r="X140" s="69"/>
      <c r="Y140" s="279"/>
      <c r="Z140" s="280"/>
      <c r="AA140" s="168">
        <f>M140-J140</f>
        <v>-331.10986235534438</v>
      </c>
      <c r="AB140" s="141">
        <f>M140/J140</f>
        <v>0.89488575798243031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1806</v>
      </c>
      <c r="G141" s="148">
        <f t="shared" ref="G141:G143" si="36">E141*F141</f>
        <v>40237.68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2966.0583941605964</v>
      </c>
      <c r="N141" s="152">
        <f>M141/L141</f>
        <v>593.21167883211933</v>
      </c>
      <c r="O141" s="154">
        <f>L141-I141</f>
        <v>0</v>
      </c>
      <c r="P141" s="155">
        <f>N141-K141</f>
        <v>-66.788321167880667</v>
      </c>
      <c r="Q141" s="156">
        <f>N141/K141</f>
        <v>0.8988055739880596</v>
      </c>
      <c r="R141" s="289">
        <f>Q157</f>
        <v>0.89809972969984286</v>
      </c>
      <c r="S141" s="157">
        <v>0.70865740740740746</v>
      </c>
      <c r="T141" s="158">
        <v>0.73402777777777772</v>
      </c>
      <c r="U141" s="159"/>
      <c r="V141" s="160">
        <v>36.533333333333182</v>
      </c>
      <c r="W141" s="161"/>
      <c r="X141" s="162"/>
      <c r="Y141" s="292"/>
      <c r="Z141" s="293"/>
      <c r="AA141" s="115">
        <f>M141-J141</f>
        <v>-333.94160583940356</v>
      </c>
      <c r="AB141" s="156">
        <f>M141/J141</f>
        <v>0.89880557398805949</v>
      </c>
      <c r="AC141" s="281">
        <f>AB157</f>
        <v>0.89809972969984286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779</v>
      </c>
      <c r="G142" s="103">
        <f t="shared" si="36"/>
        <v>14162.22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2964.4820295983063</v>
      </c>
      <c r="N142" s="106">
        <f>M142/L142</f>
        <v>741.12050739957658</v>
      </c>
      <c r="O142" s="108">
        <f>L142-I142</f>
        <v>0</v>
      </c>
      <c r="P142" s="109">
        <f>N142-K142</f>
        <v>-83.879492600423418</v>
      </c>
      <c r="Q142" s="110">
        <f>N142/K142</f>
        <v>0.89832788775706252</v>
      </c>
      <c r="R142" s="290"/>
      <c r="S142" s="47">
        <v>0.73835648148148147</v>
      </c>
      <c r="T142" s="48">
        <v>0.74930555555555556</v>
      </c>
      <c r="U142" s="111">
        <v>6.2333333333334018</v>
      </c>
      <c r="V142" s="112">
        <v>15.76666666666668</v>
      </c>
      <c r="W142" s="113"/>
      <c r="X142" s="116"/>
      <c r="Y142" s="276"/>
      <c r="Z142" s="277"/>
      <c r="AA142" s="117">
        <f>M142-J142</f>
        <v>-335.51797040169367</v>
      </c>
      <c r="AB142" s="110">
        <f>M142/J142</f>
        <v>0.89832788775706252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8238</v>
      </c>
      <c r="G143" s="103">
        <f t="shared" si="36"/>
        <v>137245.07999999999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2960.6469002695412</v>
      </c>
      <c r="N143" s="106">
        <f>M143/L143</f>
        <v>740.16172506738531</v>
      </c>
      <c r="O143" s="108">
        <f>L143-I143</f>
        <v>0</v>
      </c>
      <c r="P143" s="109">
        <f>N143-K143</f>
        <v>-84.838274932614695</v>
      </c>
      <c r="Q143" s="110">
        <f>N143/K143</f>
        <v>0.89716572735440647</v>
      </c>
      <c r="R143" s="290"/>
      <c r="S143" s="47">
        <v>0.7528125</v>
      </c>
      <c r="T143" s="48">
        <v>0.86875000000000002</v>
      </c>
      <c r="U143" s="111">
        <v>5.0499999999999901</v>
      </c>
      <c r="V143" s="112">
        <v>166.95000000000005</v>
      </c>
      <c r="W143" s="113"/>
      <c r="X143" s="116"/>
      <c r="Y143" s="276"/>
      <c r="Z143" s="277"/>
      <c r="AA143" s="117">
        <f>M143-J143</f>
        <v>-339.35309973045878</v>
      </c>
      <c r="AB143" s="110">
        <f>M143/J143</f>
        <v>0.89716572735440647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2963.7291080094815</v>
      </c>
      <c r="N157" s="138">
        <f>M157/L157</f>
        <v>683.93748646372649</v>
      </c>
      <c r="O157" s="139">
        <f>L157-I157</f>
        <v>0</v>
      </c>
      <c r="P157" s="140">
        <f>N157-K157</f>
        <v>-77.600975074735061</v>
      </c>
      <c r="Q157" s="141">
        <f>N157/K157</f>
        <v>0.89809972969984286</v>
      </c>
      <c r="R157" s="291"/>
      <c r="S157" s="142">
        <f>S141</f>
        <v>0.70865740740740746</v>
      </c>
      <c r="T157" s="143">
        <f>INDEX(T141:T156,COUNTA(T141:T156))</f>
        <v>0.86875000000000002</v>
      </c>
      <c r="U157" s="144"/>
      <c r="V157" s="166"/>
      <c r="W157" s="99"/>
      <c r="X157" s="69"/>
      <c r="Y157" s="279"/>
      <c r="Z157" s="280"/>
      <c r="AA157" s="168">
        <f>M157-J157</f>
        <v>-336.27089199051852</v>
      </c>
      <c r="AB157" s="141">
        <f>M157/J157</f>
        <v>0.89809972969984286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1886</v>
      </c>
      <c r="G158" s="148">
        <f t="shared" ref="G158:G161" si="41">E158*F158</f>
        <v>26460.579999999998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2693.2169773899273</v>
      </c>
      <c r="N158" s="152">
        <f>M158/L158</f>
        <v>897.73899246330905</v>
      </c>
      <c r="O158" s="154">
        <f>L158-I158</f>
        <v>0</v>
      </c>
      <c r="P158" s="155">
        <f>N158-K158</f>
        <v>-102.26100753669095</v>
      </c>
      <c r="Q158" s="156">
        <f>N158/K158</f>
        <v>0.89773899246330902</v>
      </c>
      <c r="R158" s="289">
        <f>Q174</f>
        <v>0.8845167457822386</v>
      </c>
      <c r="S158" s="157">
        <v>0.70833333333333337</v>
      </c>
      <c r="T158" s="158">
        <v>0.73751157407407408</v>
      </c>
      <c r="U158" s="159"/>
      <c r="V158" s="160">
        <v>42.016666666666623</v>
      </c>
      <c r="W158" s="161"/>
      <c r="X158" s="162"/>
      <c r="Y158" s="292"/>
      <c r="Z158" s="293"/>
      <c r="AA158" s="115">
        <f>M158-J158</f>
        <v>-306.78302261007275</v>
      </c>
      <c r="AB158" s="156">
        <f>M158/J158</f>
        <v>0.89773899246330913</v>
      </c>
      <c r="AC158" s="281">
        <f>AB174</f>
        <v>0.8845167457822386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1317</v>
      </c>
      <c r="G159" s="103">
        <f t="shared" si="41"/>
        <v>23943.06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3148.2071713147502</v>
      </c>
      <c r="N159" s="106">
        <f>M159/L159</f>
        <v>1049.40239043825</v>
      </c>
      <c r="O159" s="108">
        <f>L159-I159</f>
        <v>0</v>
      </c>
      <c r="P159" s="109">
        <f>N159-K159</f>
        <v>-150.59760956175001</v>
      </c>
      <c r="Q159" s="110">
        <f>N159/K159</f>
        <v>0.87450199203187495</v>
      </c>
      <c r="R159" s="290"/>
      <c r="S159" s="47">
        <v>0.74791666666666667</v>
      </c>
      <c r="T159" s="48">
        <v>0.76534722222222218</v>
      </c>
      <c r="U159" s="111">
        <v>14.983333333333331</v>
      </c>
      <c r="V159" s="112">
        <v>25.099999999999927</v>
      </c>
      <c r="W159" s="113"/>
      <c r="X159" s="116"/>
      <c r="Y159" s="276"/>
      <c r="Z159" s="277"/>
      <c r="AA159" s="117">
        <f>M159-J159</f>
        <v>-451.79282868524979</v>
      </c>
      <c r="AB159" s="110">
        <f>M159/J159</f>
        <v>0.87450199203187506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6297</v>
      </c>
      <c r="G160" s="103">
        <f t="shared" si="41"/>
        <v>89921.159999999989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3141.0835527227377</v>
      </c>
      <c r="N160" s="106">
        <f>M160/L160</f>
        <v>1047.0278509075792</v>
      </c>
      <c r="O160" s="108">
        <f>L160-I160</f>
        <v>0</v>
      </c>
      <c r="P160" s="109">
        <f>N160-K160</f>
        <v>-152.97214909242075</v>
      </c>
      <c r="Q160" s="110">
        <f>N160/K160</f>
        <v>0.87252320908964942</v>
      </c>
      <c r="R160" s="290"/>
      <c r="S160" s="47">
        <v>0.77569444444444446</v>
      </c>
      <c r="T160" s="48">
        <v>0.85922453703703705</v>
      </c>
      <c r="U160" s="111">
        <v>14.900000000000091</v>
      </c>
      <c r="V160" s="112">
        <v>120.28333333333333</v>
      </c>
      <c r="W160" s="113">
        <v>0.85922453703703705</v>
      </c>
      <c r="X160" s="116">
        <v>0.91180555555555554</v>
      </c>
      <c r="Y160" s="276"/>
      <c r="Z160" s="277"/>
      <c r="AA160" s="117">
        <f>M160-J160</f>
        <v>-458.91644727726225</v>
      </c>
      <c r="AB160" s="110">
        <f>M160/J160</f>
        <v>0.87252320908964942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6257</v>
      </c>
      <c r="G161" s="103">
        <f t="shared" si="41"/>
        <v>87785.709999999992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2693.1133428981343</v>
      </c>
      <c r="N161" s="106">
        <f>M161/L161</f>
        <v>897.70444763271144</v>
      </c>
      <c r="O161" s="108">
        <f>L161-I161</f>
        <v>0</v>
      </c>
      <c r="P161" s="109">
        <f>N161-K161</f>
        <v>-102.29555236728856</v>
      </c>
      <c r="Q161" s="110">
        <f>N161/K161</f>
        <v>0.8977044476327114</v>
      </c>
      <c r="R161" s="290"/>
      <c r="S161" s="47">
        <v>0.91180555555555554</v>
      </c>
      <c r="T161" s="48">
        <v>1.0086111111111111</v>
      </c>
      <c r="U161" s="111">
        <v>75.716666666666612</v>
      </c>
      <c r="V161" s="112">
        <v>139.40000000000003</v>
      </c>
      <c r="W161" s="113"/>
      <c r="X161" s="116"/>
      <c r="Y161" s="276"/>
      <c r="Z161" s="277"/>
      <c r="AA161" s="117">
        <f>M161-J161</f>
        <v>-306.88665710186569</v>
      </c>
      <c r="AB161" s="110">
        <f>M161/J161</f>
        <v>0.8977044476327114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2918.9052610813874</v>
      </c>
      <c r="N174" s="138">
        <f t="shared" ref="N174:N180" si="45">M174/L174</f>
        <v>972.96842036046246</v>
      </c>
      <c r="O174" s="139">
        <f t="shared" ref="O174:O180" si="46">L174-I174</f>
        <v>0</v>
      </c>
      <c r="P174" s="140">
        <f t="shared" ref="P174:P180" si="47">N174-K174</f>
        <v>-127.03157963953754</v>
      </c>
      <c r="Q174" s="141">
        <f t="shared" ref="Q174:Q180" si="48">N174/K174</f>
        <v>0.8845167457822386</v>
      </c>
      <c r="R174" s="291"/>
      <c r="S174" s="142">
        <f>S158</f>
        <v>0.70833333333333337</v>
      </c>
      <c r="T174" s="143">
        <f>INDEX(T158:T173,COUNTA(T158:T173))</f>
        <v>1.0086111111111111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-381.09473891861262</v>
      </c>
      <c r="AB174" s="141">
        <f t="shared" ref="AB174:AB180" si="50">M174/J174</f>
        <v>0.8845167457822386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1105</v>
      </c>
      <c r="G175" s="148">
        <f t="shared" ref="G175:G180" si="51">E175*F175</f>
        <v>20088.900000000001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3142.1800947867387</v>
      </c>
      <c r="N175" s="152">
        <f t="shared" si="45"/>
        <v>1047.3933649289129</v>
      </c>
      <c r="O175" s="154">
        <f t="shared" si="46"/>
        <v>0</v>
      </c>
      <c r="P175" s="155">
        <f t="shared" si="47"/>
        <v>-152.60663507108711</v>
      </c>
      <c r="Q175" s="156">
        <f t="shared" si="48"/>
        <v>0.87282780410742744</v>
      </c>
      <c r="R175" s="289">
        <f>Q191</f>
        <v>0.88172196844494344</v>
      </c>
      <c r="S175" s="157">
        <v>0.70833333333333337</v>
      </c>
      <c r="T175" s="158">
        <v>0.72298611111111111</v>
      </c>
      <c r="U175" s="159"/>
      <c r="V175" s="160">
        <v>21.099999999999941</v>
      </c>
      <c r="W175" s="158"/>
      <c r="X175" s="169"/>
      <c r="Y175" s="292"/>
      <c r="Z175" s="293"/>
      <c r="AA175" s="171">
        <f t="shared" si="49"/>
        <v>-457.81990521326134</v>
      </c>
      <c r="AB175" s="156">
        <f t="shared" si="50"/>
        <v>0.87282780410742744</v>
      </c>
      <c r="AC175" s="281">
        <f>AB191</f>
        <v>0.88172196844494344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1969</v>
      </c>
      <c r="G176" s="103">
        <f t="shared" si="51"/>
        <v>35796.42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2695.2091254752936</v>
      </c>
      <c r="N176" s="106">
        <f t="shared" si="45"/>
        <v>673.8022813688234</v>
      </c>
      <c r="O176" s="108">
        <f t="shared" si="46"/>
        <v>0</v>
      </c>
      <c r="P176" s="109">
        <f t="shared" si="47"/>
        <v>-76.197718631176599</v>
      </c>
      <c r="Q176" s="110">
        <f t="shared" si="48"/>
        <v>0.89840304182509789</v>
      </c>
      <c r="R176" s="290"/>
      <c r="S176" s="47">
        <v>0.73344907407407411</v>
      </c>
      <c r="T176" s="48">
        <v>0.76388888888888884</v>
      </c>
      <c r="U176" s="111">
        <v>15.06666666666673</v>
      </c>
      <c r="V176" s="112">
        <v>43.833333333333201</v>
      </c>
      <c r="W176" s="113"/>
      <c r="X176" s="13"/>
      <c r="Y176" s="276"/>
      <c r="Z176" s="277"/>
      <c r="AA176" s="172">
        <f t="shared" si="49"/>
        <v>-304.7908745247064</v>
      </c>
      <c r="AB176" s="110">
        <f t="shared" si="50"/>
        <v>0.89840304182509789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2907</v>
      </c>
      <c r="G177" s="103">
        <f t="shared" si="51"/>
        <v>72151.740000000005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2934.7167694896284</v>
      </c>
      <c r="N177" s="106">
        <f t="shared" si="45"/>
        <v>733.6791923724071</v>
      </c>
      <c r="O177" s="108">
        <f t="shared" si="46"/>
        <v>0</v>
      </c>
      <c r="P177" s="109">
        <f t="shared" si="47"/>
        <v>-91.320807627592899</v>
      </c>
      <c r="Q177" s="110">
        <f t="shared" si="48"/>
        <v>0.88930811196655402</v>
      </c>
      <c r="R177" s="290"/>
      <c r="S177" s="47">
        <v>0.77430555555555558</v>
      </c>
      <c r="T177" s="48">
        <v>0.81557870370370367</v>
      </c>
      <c r="U177" s="111">
        <v>15.000000000000107</v>
      </c>
      <c r="V177" s="112">
        <v>59.433333333333245</v>
      </c>
      <c r="W177" s="113"/>
      <c r="X177" s="13"/>
      <c r="Y177" s="276"/>
      <c r="Z177" s="277"/>
      <c r="AA177" s="172">
        <f t="shared" si="49"/>
        <v>-365.2832305103716</v>
      </c>
      <c r="AB177" s="110">
        <f t="shared" si="50"/>
        <v>0.88930811196655402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2153</v>
      </c>
      <c r="G178" s="103">
        <f t="shared" si="51"/>
        <v>53889.590000000004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2931.4674735249541</v>
      </c>
      <c r="N178" s="106">
        <f t="shared" si="45"/>
        <v>732.86686838123853</v>
      </c>
      <c r="O178" s="108">
        <f t="shared" si="46"/>
        <v>0</v>
      </c>
      <c r="P178" s="109">
        <f t="shared" si="47"/>
        <v>-92.133131618761468</v>
      </c>
      <c r="Q178" s="110">
        <f t="shared" si="48"/>
        <v>0.88832347682574364</v>
      </c>
      <c r="R178" s="290"/>
      <c r="S178" s="47">
        <v>0.8256944444444444</v>
      </c>
      <c r="T178" s="48">
        <v>0.85629629629629633</v>
      </c>
      <c r="U178" s="111">
        <v>14.566666666666652</v>
      </c>
      <c r="V178" s="112">
        <v>44.066666666666791</v>
      </c>
      <c r="W178" s="113">
        <v>0.85629629629629633</v>
      </c>
      <c r="X178" s="116">
        <v>0.90902777777777777</v>
      </c>
      <c r="Y178" s="276"/>
      <c r="Z178" s="277"/>
      <c r="AA178" s="172">
        <f t="shared" si="49"/>
        <v>-368.53252647504587</v>
      </c>
      <c r="AB178" s="110">
        <f t="shared" si="50"/>
        <v>0.88832347682574364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2748</v>
      </c>
      <c r="G179" s="103">
        <f t="shared" si="51"/>
        <v>49958.64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3142.5667090216016</v>
      </c>
      <c r="N179" s="106">
        <f t="shared" si="45"/>
        <v>1047.5222363405339</v>
      </c>
      <c r="O179" s="108">
        <f t="shared" si="46"/>
        <v>0</v>
      </c>
      <c r="P179" s="109">
        <f t="shared" si="47"/>
        <v>-152.47776365946606</v>
      </c>
      <c r="Q179" s="110">
        <f t="shared" si="48"/>
        <v>0.87293519695044497</v>
      </c>
      <c r="R179" s="290"/>
      <c r="S179" s="47">
        <v>0.90902777777777777</v>
      </c>
      <c r="T179" s="48">
        <v>0.94546296296296295</v>
      </c>
      <c r="U179" s="111">
        <v>75.933333333333266</v>
      </c>
      <c r="V179" s="112">
        <v>52.466666666666661</v>
      </c>
      <c r="W179" s="113"/>
      <c r="X179" s="116"/>
      <c r="Y179" s="276"/>
      <c r="Z179" s="277"/>
      <c r="AA179" s="172">
        <f t="shared" si="49"/>
        <v>-457.43329097839842</v>
      </c>
      <c r="AB179" s="110">
        <f t="shared" si="50"/>
        <v>0.87293519695044486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3921</v>
      </c>
      <c r="G180" s="121">
        <f t="shared" si="51"/>
        <v>55991.88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3140.9879839786295</v>
      </c>
      <c r="N180" s="106">
        <f t="shared" si="45"/>
        <v>1046.9959946595432</v>
      </c>
      <c r="O180" s="108">
        <f t="shared" si="46"/>
        <v>0</v>
      </c>
      <c r="P180" s="109">
        <f t="shared" si="47"/>
        <v>-153.00400534045684</v>
      </c>
      <c r="Q180" s="110">
        <f t="shared" si="48"/>
        <v>0.87249666221628597</v>
      </c>
      <c r="R180" s="290"/>
      <c r="S180" s="47">
        <v>0.95562499999999995</v>
      </c>
      <c r="T180" s="48">
        <v>1.007638888888889</v>
      </c>
      <c r="U180" s="111">
        <v>14.633333333333276</v>
      </c>
      <c r="V180" s="112">
        <v>74.900000000000205</v>
      </c>
      <c r="W180" s="113"/>
      <c r="X180" s="50"/>
      <c r="Y180" s="276"/>
      <c r="Z180" s="277"/>
      <c r="AA180" s="172">
        <f t="shared" si="49"/>
        <v>-459.01201602137053</v>
      </c>
      <c r="AB180" s="110">
        <f t="shared" si="50"/>
        <v>0.87249666221628597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2997.8546927128077</v>
      </c>
      <c r="N191" s="138">
        <f>M191/L191</f>
        <v>856.52991220365936</v>
      </c>
      <c r="O191" s="139">
        <f>L191-I191</f>
        <v>0</v>
      </c>
      <c r="P191" s="140">
        <f>N191-K191</f>
        <v>-114.89865922491208</v>
      </c>
      <c r="Q191" s="141">
        <f>N191/K191</f>
        <v>0.88172196844494344</v>
      </c>
      <c r="R191" s="291"/>
      <c r="S191" s="142">
        <f>S175</f>
        <v>0.70833333333333337</v>
      </c>
      <c r="T191" s="143">
        <f>INDEX(T175:T190,COUNTA(T175:T190))</f>
        <v>1.007638888888889</v>
      </c>
      <c r="U191" s="144"/>
      <c r="V191" s="166"/>
      <c r="W191" s="167"/>
      <c r="X191" s="138"/>
      <c r="Y191" s="279"/>
      <c r="Z191" s="280"/>
      <c r="AA191" s="174">
        <f>M191-J191</f>
        <v>-402.14530728719228</v>
      </c>
      <c r="AB191" s="141">
        <f>M191/J191</f>
        <v>0.88172196844494344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81" priority="1" operator="greaterThan">
      <formula>0</formula>
    </cfRule>
  </conditionalFormatting>
  <conditionalFormatting sqref="P5:P191 AA5:AA191">
    <cfRule type="cellIs" dxfId="580" priority="4" operator="lessThan">
      <formula>0</formula>
    </cfRule>
  </conditionalFormatting>
  <conditionalFormatting sqref="Q5:Q191 AB5:AB191">
    <cfRule type="cellIs" dxfId="579" priority="2" operator="greaterThan">
      <formula>1</formula>
    </cfRule>
    <cfRule type="cellIs" dxfId="578" priority="3" operator="lessThan">
      <formula>0.8</formula>
    </cfRule>
  </conditionalFormatting>
  <conditionalFormatting sqref="AC5:AC6 R5:R191 AC107:AC112">
    <cfRule type="cellIs" dxfId="577" priority="5" operator="lessThan">
      <formula>0.8</formula>
    </cfRule>
  </conditionalFormatting>
  <conditionalFormatting sqref="AC12:AC20">
    <cfRule type="cellIs" dxfId="576" priority="15" operator="lessThan">
      <formula>0.8</formula>
    </cfRule>
  </conditionalFormatting>
  <conditionalFormatting sqref="AC22:AC27">
    <cfRule type="cellIs" dxfId="575" priority="14" operator="lessThan">
      <formula>0.8</formula>
    </cfRule>
  </conditionalFormatting>
  <conditionalFormatting sqref="AC39:AC44">
    <cfRule type="cellIs" dxfId="574" priority="12" operator="lessThan">
      <formula>0.8</formula>
    </cfRule>
  </conditionalFormatting>
  <conditionalFormatting sqref="AC56">
    <cfRule type="cellIs" dxfId="573" priority="13" operator="lessThan">
      <formula>0.8</formula>
    </cfRule>
  </conditionalFormatting>
  <conditionalFormatting sqref="AC73">
    <cfRule type="cellIs" dxfId="572" priority="7" operator="lessThan">
      <formula>0.8</formula>
    </cfRule>
  </conditionalFormatting>
  <conditionalFormatting sqref="AC90:AC95">
    <cfRule type="cellIs" dxfId="571" priority="6" operator="lessThan">
      <formula>0.8</formula>
    </cfRule>
  </conditionalFormatting>
  <conditionalFormatting sqref="AC124">
    <cfRule type="cellIs" dxfId="570" priority="11" operator="lessThan">
      <formula>0.8</formula>
    </cfRule>
  </conditionalFormatting>
  <conditionalFormatting sqref="AC141">
    <cfRule type="cellIs" dxfId="569" priority="10" operator="lessThan">
      <formula>0.8</formula>
    </cfRule>
  </conditionalFormatting>
  <conditionalFormatting sqref="AC158">
    <cfRule type="cellIs" dxfId="568" priority="9" operator="lessThan">
      <formula>0.8</formula>
    </cfRule>
  </conditionalFormatting>
  <conditionalFormatting sqref="AC175:AC180">
    <cfRule type="cellIs" dxfId="567" priority="8" operator="lessThan">
      <formula>0.8</formula>
    </cfRule>
  </conditionalFormatting>
  <dataValidations count="1">
    <dataValidation type="list" allowBlank="1" showInputMessage="1" showErrorMessage="1" sqref="Y5:Z191" xr:uid="{B9F762ED-744F-43D1-8B44-A66F621519B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1A3F-1113-4C1A-861B-61ACE7649769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N41" sqref="N41"/>
      <selection pane="bottomLeft" activeCell="H29" sqref="H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64789</v>
      </c>
      <c r="E1" s="88" t="s">
        <v>3</v>
      </c>
      <c r="F1" s="89">
        <f>SUM(G5:G123)</f>
        <v>3061607.76</v>
      </c>
      <c r="G1" s="90" t="s">
        <v>84</v>
      </c>
      <c r="H1" s="91">
        <f>L21+L38+L55+L72+L89+L106+L123</f>
        <v>136.71666666666667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46077</v>
      </c>
      <c r="B2" s="332"/>
      <c r="C2" s="92" t="s">
        <v>40</v>
      </c>
      <c r="D2" s="93">
        <f>AVERAGE(N21,N38,N55,N72,N89,N106,N123)</f>
        <v>136.7098930818612</v>
      </c>
      <c r="E2" s="93" t="s">
        <v>91</v>
      </c>
      <c r="F2" s="94">
        <f>F1/D1</f>
        <v>47.255055024772723</v>
      </c>
      <c r="G2" s="95" t="s">
        <v>92</v>
      </c>
      <c r="H2" s="96">
        <f>COUNT(H5:H123)</f>
        <v>1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4616</v>
      </c>
      <c r="G5" s="148">
        <f t="shared" ref="G5:G7" si="0">E5*F5</f>
        <v>262050.32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1782.813002896685</v>
      </c>
      <c r="N5" s="152">
        <f>M5/L5</f>
        <v>71.3125201158674</v>
      </c>
      <c r="O5" s="154">
        <f>L5-I5</f>
        <v>0</v>
      </c>
      <c r="P5" s="155">
        <f>N5-K5</f>
        <v>-8.6874798841325998</v>
      </c>
      <c r="Q5" s="156">
        <f>N5/K5</f>
        <v>0.89140650144834255</v>
      </c>
      <c r="R5" s="289">
        <f>Q21</f>
        <v>0.89180835582022411</v>
      </c>
      <c r="S5" s="157">
        <v>0.29166666666666669</v>
      </c>
      <c r="T5" s="158">
        <v>0.39954861111111112</v>
      </c>
      <c r="U5" s="159"/>
      <c r="V5" s="160">
        <v>155.35</v>
      </c>
      <c r="W5" s="181"/>
      <c r="X5" s="152"/>
      <c r="Y5" s="12"/>
      <c r="Z5" s="198"/>
      <c r="AA5" s="292"/>
      <c r="AB5" s="293"/>
      <c r="AC5" s="12"/>
      <c r="AD5" s="198"/>
      <c r="AE5" s="178">
        <f>M5-J5</f>
        <v>-217.18699710331498</v>
      </c>
      <c r="AF5" s="132">
        <f>M5/J5</f>
        <v>0.89140650144834255</v>
      </c>
      <c r="AG5" s="373">
        <f>AF21</f>
        <v>0.89180835582022422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2081</v>
      </c>
      <c r="G6" s="103">
        <f t="shared" si="0"/>
        <v>160944.54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1784.5640781324437</v>
      </c>
      <c r="N6" s="106">
        <f>M6/L6</f>
        <v>74.35683658885182</v>
      </c>
      <c r="O6" s="108">
        <f>L6-I6</f>
        <v>0</v>
      </c>
      <c r="P6" s="109">
        <f>N6-K6</f>
        <v>-8.9764967444815085</v>
      </c>
      <c r="Q6" s="110">
        <f>N6/K6</f>
        <v>0.89228203906622194</v>
      </c>
      <c r="R6" s="290"/>
      <c r="S6" s="47">
        <v>0.40280092592592592</v>
      </c>
      <c r="T6" s="48">
        <v>0.4513888888888889</v>
      </c>
      <c r="U6" s="111">
        <v>4.6833333333333194</v>
      </c>
      <c r="V6" s="112">
        <v>69.966666666666683</v>
      </c>
      <c r="W6" s="113">
        <v>0.4513888888888889</v>
      </c>
      <c r="X6" s="116">
        <v>0.48958333333333331</v>
      </c>
      <c r="Y6" s="12"/>
      <c r="Z6" s="198"/>
      <c r="AA6" s="276"/>
      <c r="AB6" s="277"/>
      <c r="AC6" s="12"/>
      <c r="AD6" s="198"/>
      <c r="AE6" s="117">
        <f>M6-J6</f>
        <v>-215.43592186755632</v>
      </c>
      <c r="AF6" s="110">
        <f>M6/J6</f>
        <v>0.89228203906622183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4964</v>
      </c>
      <c r="G7" s="103">
        <f t="shared" si="0"/>
        <v>295457.28000000003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1783.4730538922161</v>
      </c>
      <c r="N7" s="106">
        <f>M7/L7</f>
        <v>71.338922155688635</v>
      </c>
      <c r="O7" s="108">
        <f>L7-I7</f>
        <v>0</v>
      </c>
      <c r="P7" s="109">
        <f>N7-K7</f>
        <v>-8.6610778443113645</v>
      </c>
      <c r="Q7" s="110">
        <f>N7/K7</f>
        <v>0.89173652694610794</v>
      </c>
      <c r="R7" s="290"/>
      <c r="S7" s="47">
        <v>0.48958333333333331</v>
      </c>
      <c r="T7" s="48">
        <v>0.60555555555555551</v>
      </c>
      <c r="U7" s="111">
        <v>54.999999999999964</v>
      </c>
      <c r="V7" s="112">
        <v>166.99999999999997</v>
      </c>
      <c r="W7" s="113"/>
      <c r="X7" s="116"/>
      <c r="Y7" s="12"/>
      <c r="Z7" s="198"/>
      <c r="AA7" s="276"/>
      <c r="AB7" s="277"/>
      <c r="AC7" s="12"/>
      <c r="AD7" s="198"/>
      <c r="AE7" s="117">
        <f>M7-J7</f>
        <v>-216.52694610778394</v>
      </c>
      <c r="AF7" s="110">
        <f>M7/J7</f>
        <v>0.89173652694610805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24.666666666666668</v>
      </c>
      <c r="J21" s="137">
        <f t="shared" si="2"/>
        <v>2000</v>
      </c>
      <c r="K21" s="138">
        <f t="shared" ref="K21" si="3">J21/I21</f>
        <v>81.081081081081081</v>
      </c>
      <c r="L21" s="136">
        <f t="shared" ref="L21:M21" si="4">AVERAGE(L5:L20)</f>
        <v>24.666666666666668</v>
      </c>
      <c r="M21" s="137">
        <f t="shared" si="4"/>
        <v>1783.6167116404483</v>
      </c>
      <c r="N21" s="138">
        <f>M21/L21</f>
        <v>72.308785607045195</v>
      </c>
      <c r="O21" s="139">
        <f>L21-I21</f>
        <v>0</v>
      </c>
      <c r="P21" s="140">
        <f>N21-K21</f>
        <v>-8.7722954740358858</v>
      </c>
      <c r="Q21" s="141">
        <f>N21/K21</f>
        <v>0.89180835582022411</v>
      </c>
      <c r="R21" s="291"/>
      <c r="S21" s="142">
        <f>S5</f>
        <v>0.29166666666666669</v>
      </c>
      <c r="T21" s="143">
        <f>INDEX(T5:T20,COUNTA(T5:T20))</f>
        <v>0.60555555555555551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0</v>
      </c>
      <c r="AD21" s="180">
        <f>SUM(AD5:AD20)</f>
        <v>0</v>
      </c>
      <c r="AE21" s="168">
        <f>M21-J21</f>
        <v>-216.38328835955167</v>
      </c>
      <c r="AF21" s="141">
        <f>M21/J21</f>
        <v>0.89180835582022422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197</v>
      </c>
      <c r="D22" s="288"/>
      <c r="E22" s="147">
        <v>71.55</v>
      </c>
      <c r="F22" s="159">
        <v>2466</v>
      </c>
      <c r="G22" s="148">
        <f t="shared" ref="G22:G24" si="5">E22*F22</f>
        <v>176442.3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1784.0836012861739</v>
      </c>
      <c r="N22" s="152">
        <f>M22/L22</f>
        <v>81.094709149371539</v>
      </c>
      <c r="O22" s="154">
        <f>L22-I22</f>
        <v>0</v>
      </c>
      <c r="P22" s="155">
        <f>N22-K22</f>
        <v>-9.8143817597193674</v>
      </c>
      <c r="Q22" s="156">
        <f>N22/K22</f>
        <v>0.89204180064308691</v>
      </c>
      <c r="R22" s="289">
        <f>Q38</f>
        <v>0.89168354762822766</v>
      </c>
      <c r="S22" s="157">
        <v>0.29171296296296295</v>
      </c>
      <c r="T22" s="158">
        <v>0.34930555555555554</v>
      </c>
      <c r="U22" s="159"/>
      <c r="V22" s="160">
        <v>82.933333333333323</v>
      </c>
      <c r="W22" s="97"/>
      <c r="X22" s="98"/>
      <c r="Y22" s="12"/>
      <c r="Z22" s="198"/>
      <c r="AA22" s="292"/>
      <c r="AB22" s="293"/>
      <c r="AC22" s="12"/>
      <c r="AD22" s="198"/>
      <c r="AE22" s="115">
        <f>M22-J22</f>
        <v>-215.91639871382608</v>
      </c>
      <c r="AF22" s="156">
        <f>M22/J22</f>
        <v>0.89204180064308691</v>
      </c>
      <c r="AG22" s="358">
        <f>AF38</f>
        <v>0.89168354762822766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3652</v>
      </c>
      <c r="G23" s="103">
        <f t="shared" si="5"/>
        <v>196331.51999999999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1783.8805970149256</v>
      </c>
      <c r="N23" s="106">
        <f>M23/L23</f>
        <v>89.194029850746276</v>
      </c>
      <c r="O23" s="108">
        <f>L23-I23</f>
        <v>0</v>
      </c>
      <c r="P23" s="109">
        <f>N23-K23</f>
        <v>-10.805970149253724</v>
      </c>
      <c r="Q23" s="110">
        <f>N23/K23</f>
        <v>0.8919402985074627</v>
      </c>
      <c r="R23" s="290"/>
      <c r="S23" s="47">
        <v>0.35289351851851852</v>
      </c>
      <c r="T23" s="48">
        <v>0.43819444444444444</v>
      </c>
      <c r="U23" s="111">
        <v>5.1666666666667016</v>
      </c>
      <c r="V23" s="112">
        <v>122.83333333333333</v>
      </c>
      <c r="W23" s="113">
        <v>0.43819444444444444</v>
      </c>
      <c r="X23" s="116">
        <v>0.4770833333333333</v>
      </c>
      <c r="Y23" s="12"/>
      <c r="Z23" s="198"/>
      <c r="AA23" s="276"/>
      <c r="AB23" s="277"/>
      <c r="AC23" s="12"/>
      <c r="AD23" s="198"/>
      <c r="AE23" s="117">
        <f>M23-J23</f>
        <v>-216.11940298507443</v>
      </c>
      <c r="AF23" s="110">
        <f>M23/J23</f>
        <v>0.89194029850746281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2145</v>
      </c>
      <c r="G24" s="103">
        <f t="shared" si="5"/>
        <v>101608.65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1782.1370874682657</v>
      </c>
      <c r="N24" s="106">
        <f>M24/L24</f>
        <v>84.863670831822176</v>
      </c>
      <c r="O24" s="108">
        <f>L24-I24</f>
        <v>0</v>
      </c>
      <c r="P24" s="109">
        <f>N24-K24</f>
        <v>-10.374424406273064</v>
      </c>
      <c r="Q24" s="110">
        <f>N24/K24</f>
        <v>0.8910685437341328</v>
      </c>
      <c r="R24" s="290"/>
      <c r="S24" s="47">
        <v>0.4770833333333333</v>
      </c>
      <c r="T24" s="48">
        <v>0.5272337962962963</v>
      </c>
      <c r="U24" s="111">
        <v>55.999999999999957</v>
      </c>
      <c r="V24" s="112">
        <v>72.216666666666711</v>
      </c>
      <c r="W24" s="113"/>
      <c r="X24" s="116"/>
      <c r="Y24" s="12"/>
      <c r="Z24" s="198"/>
      <c r="AA24" s="276"/>
      <c r="AB24" s="277"/>
      <c r="AC24" s="12"/>
      <c r="AD24" s="198"/>
      <c r="AE24" s="117">
        <f>M24-J24</f>
        <v>-217.86291253173431</v>
      </c>
      <c r="AF24" s="110">
        <f>M24/J24</f>
        <v>0.8910685437341328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1783.3670952564553</v>
      </c>
      <c r="N38" s="138">
        <f>M38/L38</f>
        <v>84.922242631259778</v>
      </c>
      <c r="O38" s="139">
        <f>L38-I38</f>
        <v>0</v>
      </c>
      <c r="P38" s="140">
        <f>N38-K38</f>
        <v>-10.315852606835463</v>
      </c>
      <c r="Q38" s="141">
        <f>N38/K38</f>
        <v>0.89168354762822766</v>
      </c>
      <c r="R38" s="291"/>
      <c r="S38" s="142">
        <f>S22</f>
        <v>0.29171296296296295</v>
      </c>
      <c r="T38" s="143">
        <f>INDEX(T22:T37,COUNTA(T22:T37))</f>
        <v>0.5272337962962963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0</v>
      </c>
      <c r="AD38" s="180">
        <f>SUM(AD22:AD37)</f>
        <v>0</v>
      </c>
      <c r="AE38" s="168">
        <f>M38-J38</f>
        <v>-216.63290474354471</v>
      </c>
      <c r="AF38" s="141">
        <f>M38/J38</f>
        <v>0.89168354762822766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405</v>
      </c>
      <c r="G39" s="148">
        <f t="shared" ref="G39:G42" si="9">E39*F39</f>
        <v>26487.000000000004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1784.5777233782135</v>
      </c>
      <c r="N39" s="152">
        <f>M39/L39</f>
        <v>74.3574051407589</v>
      </c>
      <c r="O39" s="154">
        <f>L39-I39</f>
        <v>0</v>
      </c>
      <c r="P39" s="155">
        <f>N39-K39</f>
        <v>-8.975928192574429</v>
      </c>
      <c r="Q39" s="156">
        <f>N39/K39</f>
        <v>0.89228886168910682</v>
      </c>
      <c r="R39" s="289">
        <f>Q55</f>
        <v>0.89158348972701806</v>
      </c>
      <c r="S39" s="157">
        <v>0.29193287037037036</v>
      </c>
      <c r="T39" s="158">
        <v>0.30138888888888887</v>
      </c>
      <c r="U39" s="159"/>
      <c r="V39" s="160">
        <v>13.616666666666664</v>
      </c>
      <c r="W39" s="158"/>
      <c r="X39" s="169"/>
      <c r="Y39" s="12"/>
      <c r="Z39" s="198"/>
      <c r="AA39" s="292"/>
      <c r="AB39" s="293"/>
      <c r="AC39" s="12"/>
      <c r="AD39" s="198"/>
      <c r="AE39" s="115">
        <f>M39-J39</f>
        <v>-215.42227662178652</v>
      </c>
      <c r="AF39" s="156">
        <f>M39/J39</f>
        <v>0.8922888616891067</v>
      </c>
      <c r="AG39" s="281">
        <f>AF55</f>
        <v>0.89158348972701806</v>
      </c>
    </row>
    <row r="40" spans="1:33" ht="15.75" customHeight="1">
      <c r="A40" s="285"/>
      <c r="B40" s="163" t="s">
        <v>185</v>
      </c>
      <c r="C40" s="274" t="s">
        <v>195</v>
      </c>
      <c r="D40" s="275"/>
      <c r="E40" s="101">
        <v>59.54</v>
      </c>
      <c r="F40" s="102">
        <v>3115</v>
      </c>
      <c r="G40" s="103">
        <f t="shared" si="9"/>
        <v>185467.1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1781.9799777530595</v>
      </c>
      <c r="N40" s="106">
        <f>M40/L40</f>
        <v>77.477390337089545</v>
      </c>
      <c r="O40" s="108">
        <f>L40-I40</f>
        <v>0</v>
      </c>
      <c r="P40" s="109">
        <f>N40-K40</f>
        <v>-9.4791314020408919</v>
      </c>
      <c r="Q40" s="110">
        <f>N40/K40</f>
        <v>0.89098998887652969</v>
      </c>
      <c r="R40" s="290"/>
      <c r="S40" s="47">
        <v>0.30494212962962963</v>
      </c>
      <c r="T40" s="48">
        <v>0.37777777777777777</v>
      </c>
      <c r="U40" s="111">
        <v>5.1166666666666938</v>
      </c>
      <c r="V40" s="112">
        <v>104.88333333333331</v>
      </c>
      <c r="W40" s="113"/>
      <c r="X40" s="116"/>
      <c r="Y40" s="12"/>
      <c r="Z40" s="198"/>
      <c r="AA40" s="276"/>
      <c r="AB40" s="277"/>
      <c r="AC40" s="12"/>
      <c r="AD40" s="198"/>
      <c r="AE40" s="117">
        <f>M40-J40</f>
        <v>-218.02002224694047</v>
      </c>
      <c r="AF40" s="110">
        <f>M40/J40</f>
        <v>0.8909899888765298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3819</v>
      </c>
      <c r="G41" s="103">
        <f t="shared" si="9"/>
        <v>224060.73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1781.5731501878972</v>
      </c>
      <c r="N41" s="106">
        <f>M41/L41</f>
        <v>77.459702182082495</v>
      </c>
      <c r="O41" s="108">
        <f>L41-I41</f>
        <v>0</v>
      </c>
      <c r="P41" s="109">
        <f>N41-K41</f>
        <v>-9.4968195570479423</v>
      </c>
      <c r="Q41" s="110">
        <f>N41/K41</f>
        <v>0.89078657509394865</v>
      </c>
      <c r="R41" s="290"/>
      <c r="S41" s="47">
        <v>0.38221064814814815</v>
      </c>
      <c r="T41" s="48">
        <v>0.47152777777777777</v>
      </c>
      <c r="U41" s="111">
        <v>6.3833333333333453</v>
      </c>
      <c r="V41" s="112">
        <v>128.61666666666665</v>
      </c>
      <c r="W41" s="113">
        <v>0.47152777777777777</v>
      </c>
      <c r="X41" s="116">
        <v>0.50972222222222219</v>
      </c>
      <c r="Y41" s="12"/>
      <c r="Z41" s="198"/>
      <c r="AA41" s="276"/>
      <c r="AB41" s="277"/>
      <c r="AC41" s="12"/>
      <c r="AD41" s="198"/>
      <c r="AE41" s="117">
        <f>M41-J41</f>
        <v>-218.42684981210277</v>
      </c>
      <c r="AF41" s="110">
        <f>M41/J41</f>
        <v>0.89078657509394865</v>
      </c>
      <c r="AG41" s="282"/>
    </row>
    <row r="42" spans="1:33" ht="15.75" customHeight="1">
      <c r="A42" s="285"/>
      <c r="B42" s="163" t="s">
        <v>185</v>
      </c>
      <c r="C42" s="274" t="s">
        <v>192</v>
      </c>
      <c r="D42" s="275"/>
      <c r="E42" s="101">
        <v>59.34</v>
      </c>
      <c r="F42" s="102">
        <v>1558</v>
      </c>
      <c r="G42" s="103">
        <f t="shared" si="9"/>
        <v>92451.72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1784.5370664969744</v>
      </c>
      <c r="N42" s="106">
        <f>M42/L42</f>
        <v>74.355711104040594</v>
      </c>
      <c r="O42" s="108">
        <f>L42-I42</f>
        <v>0</v>
      </c>
      <c r="P42" s="109">
        <f>N42-K42</f>
        <v>-8.9776222292927343</v>
      </c>
      <c r="Q42" s="110">
        <f>N42/K42</f>
        <v>0.89226853324848721</v>
      </c>
      <c r="R42" s="290"/>
      <c r="S42" s="47">
        <v>0.50972222222222219</v>
      </c>
      <c r="T42" s="48">
        <v>0.54609953703703706</v>
      </c>
      <c r="U42" s="111">
        <v>54.999999999999964</v>
      </c>
      <c r="V42" s="112">
        <v>52.383333333333425</v>
      </c>
      <c r="W42" s="113"/>
      <c r="X42" s="116"/>
      <c r="Y42" s="12"/>
      <c r="Z42" s="198"/>
      <c r="AA42" s="276"/>
      <c r="AB42" s="277"/>
      <c r="AC42" s="12"/>
      <c r="AD42" s="198"/>
      <c r="AE42" s="117">
        <f>M42-J42</f>
        <v>-215.46293350302562</v>
      </c>
      <c r="AF42" s="110">
        <f>M42/J42</f>
        <v>0.89226853324848721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1783.1669794540362</v>
      </c>
      <c r="N55" s="138">
        <f t="shared" ref="N55:N60" si="13">M55/L55</f>
        <v>75.879445934214303</v>
      </c>
      <c r="O55" s="139">
        <f t="shared" ref="O55:O60" si="14">L55-I55</f>
        <v>0</v>
      </c>
      <c r="P55" s="140">
        <f t="shared" ref="P55:P60" si="15">N55-K55</f>
        <v>-9.2269370445090999</v>
      </c>
      <c r="Q55" s="141">
        <f t="shared" ref="Q55:Q60" si="16">N55/K55</f>
        <v>0.89158348972701806</v>
      </c>
      <c r="R55" s="291"/>
      <c r="S55" s="142">
        <f>S39</f>
        <v>0.29193287037037036</v>
      </c>
      <c r="T55" s="143">
        <f>INDEX(T39:T54,COUNTA(T39:T54))</f>
        <v>0.54609953703703706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0</v>
      </c>
      <c r="AD55" s="191">
        <f>SUM(AD39:AD54)</f>
        <v>0</v>
      </c>
      <c r="AE55" s="168">
        <f t="shared" ref="AE55:AE60" si="17">M55-J55</f>
        <v>-216.83302054596379</v>
      </c>
      <c r="AF55" s="141">
        <f t="shared" ref="AF55:AF60" si="18">M55/J55</f>
        <v>0.89158348972701806</v>
      </c>
      <c r="AG55" s="283"/>
    </row>
    <row r="56" spans="1:33" ht="15.75" customHeight="1">
      <c r="A56" s="294" t="s">
        <v>220</v>
      </c>
      <c r="B56" s="114" t="s">
        <v>177</v>
      </c>
      <c r="C56" s="362" t="s">
        <v>178</v>
      </c>
      <c r="D56" s="362"/>
      <c r="E56" s="147">
        <v>19.7</v>
      </c>
      <c r="F56" s="97">
        <v>3807</v>
      </c>
      <c r="G56" s="148">
        <f t="shared" ref="G56:G60" si="19">E56*F56</f>
        <v>74997.899999999994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1079.5746356833397</v>
      </c>
      <c r="N56" s="152">
        <f t="shared" si="13"/>
        <v>83.04420274487228</v>
      </c>
      <c r="O56" s="154">
        <f t="shared" si="14"/>
        <v>0</v>
      </c>
      <c r="P56" s="155">
        <f t="shared" si="15"/>
        <v>-9.2634895628200269</v>
      </c>
      <c r="Q56" s="156">
        <f t="shared" si="16"/>
        <v>0.89964552973611633</v>
      </c>
      <c r="R56" s="289">
        <f>Q72</f>
        <v>0.89280210084997835</v>
      </c>
      <c r="S56" s="157">
        <v>0.20862268518518517</v>
      </c>
      <c r="T56" s="158">
        <v>0.35555555555555557</v>
      </c>
      <c r="U56" s="159"/>
      <c r="V56" s="160">
        <v>211.58333333333337</v>
      </c>
      <c r="W56" s="158"/>
      <c r="X56" s="169"/>
      <c r="Y56" s="12"/>
      <c r="Z56" s="198"/>
      <c r="AA56" s="292"/>
      <c r="AB56" s="293"/>
      <c r="AC56" s="12"/>
      <c r="AD56" s="198"/>
      <c r="AE56" s="115">
        <f t="shared" si="17"/>
        <v>-120.42536431666031</v>
      </c>
      <c r="AF56" s="156">
        <f t="shared" si="18"/>
        <v>0.89964552973611644</v>
      </c>
      <c r="AG56" s="281">
        <f>AF72</f>
        <v>0.89280210084997835</v>
      </c>
    </row>
    <row r="57" spans="1:33" ht="15.75" customHeight="1">
      <c r="A57" s="295"/>
      <c r="B57" s="100" t="s">
        <v>198</v>
      </c>
      <c r="C57" s="361" t="s">
        <v>202</v>
      </c>
      <c r="D57" s="361"/>
      <c r="E57" s="101">
        <v>71.84</v>
      </c>
      <c r="F57" s="102">
        <v>977</v>
      </c>
      <c r="G57" s="103">
        <f t="shared" si="19"/>
        <v>70187.680000000008</v>
      </c>
      <c r="H57" s="26"/>
      <c r="I57" s="104">
        <v>19</v>
      </c>
      <c r="J57" s="105">
        <v>1800</v>
      </c>
      <c r="K57" s="106">
        <f t="shared" ref="K57:K60" si="20">J57/I57</f>
        <v>94.736842105263165</v>
      </c>
      <c r="L57" s="107">
        <v>19</v>
      </c>
      <c r="M57" s="105">
        <f>F57/V57*60</f>
        <v>1606.7610781178621</v>
      </c>
      <c r="N57" s="106">
        <f t="shared" si="13"/>
        <v>84.566372532519054</v>
      </c>
      <c r="O57" s="108">
        <f t="shared" si="14"/>
        <v>0</v>
      </c>
      <c r="P57" s="109">
        <f t="shared" si="15"/>
        <v>-10.170469572744111</v>
      </c>
      <c r="Q57" s="110">
        <f t="shared" si="16"/>
        <v>0.89264504339881212</v>
      </c>
      <c r="R57" s="290"/>
      <c r="S57" s="47">
        <v>0.35902777777777778</v>
      </c>
      <c r="T57" s="48">
        <v>0.38436342592592593</v>
      </c>
      <c r="U57" s="111">
        <v>4.9999999999999822</v>
      </c>
      <c r="V57" s="112">
        <v>36.483333333333334</v>
      </c>
      <c r="W57" s="113"/>
      <c r="X57" s="116"/>
      <c r="Y57" s="12"/>
      <c r="Z57" s="198"/>
      <c r="AA57" s="276"/>
      <c r="AB57" s="277"/>
      <c r="AC57" s="12"/>
      <c r="AD57" s="198"/>
      <c r="AE57" s="117">
        <f t="shared" si="17"/>
        <v>-193.2389218821379</v>
      </c>
      <c r="AF57" s="110">
        <f t="shared" si="18"/>
        <v>0.89264504339881223</v>
      </c>
      <c r="AG57" s="282"/>
    </row>
    <row r="58" spans="1:33" ht="15.75" customHeight="1">
      <c r="A58" s="295"/>
      <c r="B58" s="100" t="s">
        <v>198</v>
      </c>
      <c r="C58" s="361" t="s">
        <v>226</v>
      </c>
      <c r="D58" s="361"/>
      <c r="E58" s="101">
        <v>56.43</v>
      </c>
      <c r="F58" s="102">
        <v>1370</v>
      </c>
      <c r="G58" s="103">
        <f t="shared" si="19"/>
        <v>77309.100000000006</v>
      </c>
      <c r="H58" s="26"/>
      <c r="I58" s="104">
        <v>19</v>
      </c>
      <c r="J58" s="105">
        <v>1800</v>
      </c>
      <c r="K58" s="106">
        <f t="shared" si="20"/>
        <v>94.736842105263165</v>
      </c>
      <c r="L58" s="107">
        <v>19</v>
      </c>
      <c r="M58" s="105">
        <f>F58/V58*60</f>
        <v>1606.5146579804577</v>
      </c>
      <c r="N58" s="106">
        <f t="shared" si="13"/>
        <v>84.553403051603041</v>
      </c>
      <c r="O58" s="108">
        <f t="shared" si="14"/>
        <v>0</v>
      </c>
      <c r="P58" s="109">
        <f t="shared" si="15"/>
        <v>-10.183439053660123</v>
      </c>
      <c r="Q58" s="110">
        <f t="shared" si="16"/>
        <v>0.89250814332247652</v>
      </c>
      <c r="R58" s="290"/>
      <c r="S58" s="47">
        <v>0.38819444444444445</v>
      </c>
      <c r="T58" s="48">
        <v>0.42372685185185183</v>
      </c>
      <c r="U58" s="111">
        <v>5.5166666666666764</v>
      </c>
      <c r="V58" s="112">
        <v>51.166666666666615</v>
      </c>
      <c r="W58" s="113"/>
      <c r="X58" s="116"/>
      <c r="Y58" s="12"/>
      <c r="Z58" s="198"/>
      <c r="AA58" s="276"/>
      <c r="AB58" s="277"/>
      <c r="AC58" s="12"/>
      <c r="AD58" s="198"/>
      <c r="AE58" s="117">
        <f t="shared" si="17"/>
        <v>-193.48534201954226</v>
      </c>
      <c r="AF58" s="110">
        <f t="shared" si="18"/>
        <v>0.89250814332247652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1312</v>
      </c>
      <c r="G59" s="103">
        <f t="shared" si="19"/>
        <v>75741.759999999995</v>
      </c>
      <c r="H59" s="26"/>
      <c r="I59" s="104">
        <v>22</v>
      </c>
      <c r="J59" s="105">
        <v>1800</v>
      </c>
      <c r="K59" s="106">
        <f t="shared" si="20"/>
        <v>81.818181818181813</v>
      </c>
      <c r="L59" s="107">
        <v>22</v>
      </c>
      <c r="M59" s="105">
        <f>F59/V59*60</f>
        <v>1606.530612244896</v>
      </c>
      <c r="N59" s="106">
        <f t="shared" si="13"/>
        <v>73.024118738404368</v>
      </c>
      <c r="O59" s="108">
        <f t="shared" si="14"/>
        <v>0</v>
      </c>
      <c r="P59" s="109">
        <f t="shared" si="15"/>
        <v>-8.7940630797774446</v>
      </c>
      <c r="Q59" s="110">
        <f t="shared" si="16"/>
        <v>0.89251700680272017</v>
      </c>
      <c r="R59" s="290"/>
      <c r="S59" s="47">
        <v>0.42708333333333331</v>
      </c>
      <c r="T59" s="48">
        <v>0.46111111111111114</v>
      </c>
      <c r="U59" s="111">
        <v>4.8333333333333428</v>
      </c>
      <c r="V59" s="112">
        <v>49.000000000000064</v>
      </c>
      <c r="W59" s="113">
        <v>0.46111111111111114</v>
      </c>
      <c r="X59" s="116">
        <v>0.49961805555555555</v>
      </c>
      <c r="Y59" s="12"/>
      <c r="Z59" s="198"/>
      <c r="AA59" s="276"/>
      <c r="AB59" s="277"/>
      <c r="AC59" s="12"/>
      <c r="AD59" s="198"/>
      <c r="AE59" s="199">
        <f t="shared" si="17"/>
        <v>-193.46938775510398</v>
      </c>
      <c r="AF59" s="200">
        <f t="shared" si="18"/>
        <v>0.89251700680272006</v>
      </c>
      <c r="AG59" s="282"/>
    </row>
    <row r="60" spans="1:33" ht="15.75" customHeight="1">
      <c r="A60" s="296"/>
      <c r="B60" s="100" t="s">
        <v>179</v>
      </c>
      <c r="C60" s="361" t="s">
        <v>181</v>
      </c>
      <c r="D60" s="361"/>
      <c r="E60" s="101">
        <v>29.97</v>
      </c>
      <c r="F60" s="105">
        <v>2424</v>
      </c>
      <c r="G60" s="103">
        <f t="shared" si="19"/>
        <v>72647.28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2484.0307429547411</v>
      </c>
      <c r="N60" s="106">
        <f t="shared" si="13"/>
        <v>118.28717823594005</v>
      </c>
      <c r="O60" s="108">
        <f t="shared" si="14"/>
        <v>0</v>
      </c>
      <c r="P60" s="109">
        <f t="shared" si="15"/>
        <v>-14.569964621202814</v>
      </c>
      <c r="Q60" s="110">
        <f t="shared" si="16"/>
        <v>0.89033359962535519</v>
      </c>
      <c r="R60" s="290"/>
      <c r="S60" s="47">
        <v>0.49961805555555555</v>
      </c>
      <c r="T60" s="48">
        <v>0.54027777777777775</v>
      </c>
      <c r="U60" s="111">
        <v>55.449999999999953</v>
      </c>
      <c r="V60" s="112">
        <v>58.549999999999962</v>
      </c>
      <c r="W60" s="113"/>
      <c r="X60" s="116"/>
      <c r="Y60" s="12"/>
      <c r="Z60" s="198"/>
      <c r="AA60" s="276"/>
      <c r="AB60" s="277"/>
      <c r="AC60" s="12"/>
      <c r="AD60" s="198"/>
      <c r="AE60" s="199">
        <f t="shared" si="17"/>
        <v>-305.96925704525893</v>
      </c>
      <c r="AF60" s="200">
        <f t="shared" si="18"/>
        <v>0.89033359962535519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18.8</v>
      </c>
      <c r="J72" s="137">
        <f t="shared" si="21"/>
        <v>1878</v>
      </c>
      <c r="K72" s="138">
        <f t="shared" ref="K72:K76" si="22">J72/I72</f>
        <v>99.893617021276597</v>
      </c>
      <c r="L72" s="136">
        <f t="shared" ref="L72:M72" si="23">AVERAGE(L56:L71)</f>
        <v>18.8</v>
      </c>
      <c r="M72" s="137">
        <f t="shared" si="23"/>
        <v>1676.6823453962593</v>
      </c>
      <c r="N72" s="138">
        <f>M72/L72</f>
        <v>89.185231138098899</v>
      </c>
      <c r="O72" s="139">
        <f>L72-I72</f>
        <v>0</v>
      </c>
      <c r="P72" s="140">
        <f>N72-K72</f>
        <v>-10.708385883177698</v>
      </c>
      <c r="Q72" s="141">
        <f>N72/K72</f>
        <v>0.89280210084997835</v>
      </c>
      <c r="R72" s="291"/>
      <c r="S72" s="142">
        <f>S56</f>
        <v>0.20862268518518517</v>
      </c>
      <c r="T72" s="143">
        <f>INDEX(T56:T71,COUNTA(T56:T71))</f>
        <v>0.54027777777777775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0</v>
      </c>
      <c r="AD72" s="191">
        <f>SUM(AD56:AD71)</f>
        <v>0</v>
      </c>
      <c r="AE72" s="168">
        <f>M72-J72</f>
        <v>-201.31765460374072</v>
      </c>
      <c r="AF72" s="141">
        <f>M72/J72</f>
        <v>0.89280210084997835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252</v>
      </c>
      <c r="D73" s="275"/>
      <c r="E73" s="101">
        <v>24.94</v>
      </c>
      <c r="F73" s="102">
        <v>3829</v>
      </c>
      <c r="G73" s="103">
        <f t="shared" ref="G73:G76" si="24">E73*F73</f>
        <v>95495.260000000009</v>
      </c>
      <c r="H73" s="13">
        <v>2</v>
      </c>
      <c r="I73" s="104">
        <v>6</v>
      </c>
      <c r="J73" s="105">
        <v>3273</v>
      </c>
      <c r="K73" s="106">
        <f t="shared" si="22"/>
        <v>545.5</v>
      </c>
      <c r="L73" s="118">
        <v>6</v>
      </c>
      <c r="M73" s="105">
        <f>F73/V73*60</f>
        <v>2671.3953488372117</v>
      </c>
      <c r="N73" s="106">
        <f>M73/L73</f>
        <v>445.23255813953529</v>
      </c>
      <c r="O73" s="108">
        <f>L73-I73</f>
        <v>0</v>
      </c>
      <c r="P73" s="109">
        <f>N73-K73</f>
        <v>-100.26744186046471</v>
      </c>
      <c r="Q73" s="110">
        <f>N73/K73</f>
        <v>0.8161916739496522</v>
      </c>
      <c r="R73" s="289">
        <f>Q89</f>
        <v>0.839033521526237</v>
      </c>
      <c r="S73" s="47">
        <v>0.33819444444444446</v>
      </c>
      <c r="T73" s="48">
        <v>0.39791666666666664</v>
      </c>
      <c r="U73" s="111">
        <v>6.0000000000000586</v>
      </c>
      <c r="V73" s="112">
        <v>85.999999999999929</v>
      </c>
      <c r="W73" s="113"/>
      <c r="X73" s="116"/>
      <c r="Y73" s="12"/>
      <c r="Z73" s="198"/>
      <c r="AA73" s="292"/>
      <c r="AB73" s="293"/>
      <c r="AC73" s="12"/>
      <c r="AD73" s="198"/>
      <c r="AE73" s="115">
        <f>M73-J73</f>
        <v>-601.60465116278829</v>
      </c>
      <c r="AF73" s="156">
        <f>M73/J73</f>
        <v>0.8161916739496522</v>
      </c>
      <c r="AG73" s="281">
        <f>AF89</f>
        <v>0.83903352152623711</v>
      </c>
    </row>
    <row r="74" spans="1:33" ht="15.75" customHeight="1">
      <c r="A74" s="285"/>
      <c r="B74" s="100" t="s">
        <v>179</v>
      </c>
      <c r="C74" s="274" t="s">
        <v>253</v>
      </c>
      <c r="D74" s="275"/>
      <c r="E74" s="101">
        <v>20.83</v>
      </c>
      <c r="F74" s="102">
        <v>5411</v>
      </c>
      <c r="G74" s="121">
        <f t="shared" si="24"/>
        <v>112711.12999999999</v>
      </c>
      <c r="H74" s="122"/>
      <c r="I74" s="104">
        <v>6</v>
      </c>
      <c r="J74" s="105">
        <v>3600</v>
      </c>
      <c r="K74" s="106">
        <f t="shared" si="22"/>
        <v>600</v>
      </c>
      <c r="L74" s="107">
        <v>6</v>
      </c>
      <c r="M74" s="105">
        <f>F74/V74*60</f>
        <v>2941.6490486257926</v>
      </c>
      <c r="N74" s="106">
        <f>M74/L74</f>
        <v>490.27484143763212</v>
      </c>
      <c r="O74" s="108">
        <f>L74-I74</f>
        <v>0</v>
      </c>
      <c r="P74" s="109">
        <f>N74-K74</f>
        <v>-109.72515856236788</v>
      </c>
      <c r="Q74" s="110">
        <f>N74/K74</f>
        <v>0.81712473572938682</v>
      </c>
      <c r="R74" s="290"/>
      <c r="S74" s="47">
        <v>0.40208333333333335</v>
      </c>
      <c r="T74" s="48">
        <v>0.47872685185185188</v>
      </c>
      <c r="U74" s="111">
        <v>6.0000000000000586</v>
      </c>
      <c r="V74" s="112">
        <v>110.36666666666667</v>
      </c>
      <c r="W74" s="113"/>
      <c r="X74" s="116"/>
      <c r="Y74" s="12"/>
      <c r="Z74" s="198"/>
      <c r="AA74" s="276"/>
      <c r="AB74" s="277"/>
      <c r="AC74" s="12"/>
      <c r="AD74" s="198"/>
      <c r="AE74" s="117">
        <f>M74-J74</f>
        <v>-658.3509513742074</v>
      </c>
      <c r="AF74" s="110">
        <f>M74/J74</f>
        <v>0.81712473572938682</v>
      </c>
      <c r="AG74" s="282"/>
    </row>
    <row r="75" spans="1:33" ht="15.75" customHeight="1">
      <c r="A75" s="285"/>
      <c r="B75" s="100" t="s">
        <v>221</v>
      </c>
      <c r="C75" s="274" t="s">
        <v>222</v>
      </c>
      <c r="D75" s="275"/>
      <c r="E75" s="101">
        <v>27.05</v>
      </c>
      <c r="F75" s="102">
        <v>692</v>
      </c>
      <c r="G75" s="121">
        <f t="shared" si="24"/>
        <v>18718.600000000002</v>
      </c>
      <c r="H75" s="62"/>
      <c r="I75" s="104">
        <v>6</v>
      </c>
      <c r="J75" s="105">
        <v>3273</v>
      </c>
      <c r="K75" s="106">
        <f t="shared" si="22"/>
        <v>545.5</v>
      </c>
      <c r="L75" s="118">
        <v>6</v>
      </c>
      <c r="M75" s="105">
        <f>F75/V75*60</f>
        <v>2962.1878715814551</v>
      </c>
      <c r="N75" s="106">
        <f>M75/L75</f>
        <v>493.69797859690919</v>
      </c>
      <c r="O75" s="123">
        <f>L75-I75</f>
        <v>0</v>
      </c>
      <c r="P75" s="124">
        <f>N75-K75</f>
        <v>-51.802021403090805</v>
      </c>
      <c r="Q75" s="125">
        <f>N75/K75</f>
        <v>0.90503754096591971</v>
      </c>
      <c r="R75" s="290"/>
      <c r="S75" s="47">
        <v>0.48194444444444445</v>
      </c>
      <c r="T75" s="48">
        <v>0.49167824074074074</v>
      </c>
      <c r="U75" s="111">
        <v>4.6333333333333115</v>
      </c>
      <c r="V75" s="112">
        <v>14.016666666666646</v>
      </c>
      <c r="W75" s="113">
        <v>0.49167824074074074</v>
      </c>
      <c r="X75" s="116">
        <v>0.53055555555555556</v>
      </c>
      <c r="Y75" s="12"/>
      <c r="Z75" s="198"/>
      <c r="AA75" s="276"/>
      <c r="AB75" s="277"/>
      <c r="AC75" s="12"/>
      <c r="AD75" s="198"/>
      <c r="AE75" s="117">
        <f>M75-J75</f>
        <v>-310.81212841854494</v>
      </c>
      <c r="AF75" s="110">
        <f>M75/J75</f>
        <v>0.90503754096591971</v>
      </c>
      <c r="AG75" s="282"/>
    </row>
    <row r="76" spans="1:33" ht="15.75" customHeight="1">
      <c r="A76" s="285"/>
      <c r="B76" s="100" t="s">
        <v>221</v>
      </c>
      <c r="C76" s="274" t="s">
        <v>252</v>
      </c>
      <c r="D76" s="275"/>
      <c r="E76" s="101">
        <v>24.94</v>
      </c>
      <c r="F76" s="102">
        <v>4792</v>
      </c>
      <c r="G76" s="121">
        <f t="shared" si="24"/>
        <v>119512.48000000001</v>
      </c>
      <c r="H76" s="62"/>
      <c r="I76" s="104">
        <v>6</v>
      </c>
      <c r="J76" s="105">
        <v>3273</v>
      </c>
      <c r="K76" s="106">
        <f t="shared" si="22"/>
        <v>545.5</v>
      </c>
      <c r="L76" s="118">
        <v>6</v>
      </c>
      <c r="M76" s="105">
        <f>F76/V76*60</f>
        <v>2683.7585563161165</v>
      </c>
      <c r="N76" s="106">
        <f>M76/L76</f>
        <v>447.29309271935273</v>
      </c>
      <c r="O76" s="123">
        <f>L76-I76</f>
        <v>0</v>
      </c>
      <c r="P76" s="124">
        <f>N76-K76</f>
        <v>-98.206907280647272</v>
      </c>
      <c r="Q76" s="125">
        <f>N76/K76</f>
        <v>0.81996900590165489</v>
      </c>
      <c r="R76" s="290"/>
      <c r="S76" s="47">
        <v>0.53055555555555556</v>
      </c>
      <c r="T76" s="48">
        <v>0.60495370370370372</v>
      </c>
      <c r="U76" s="111">
        <v>55.983333333333348</v>
      </c>
      <c r="V76" s="112">
        <v>107.13333333333335</v>
      </c>
      <c r="W76" s="113"/>
      <c r="X76" s="116"/>
      <c r="Y76" s="12"/>
      <c r="Z76" s="198"/>
      <c r="AA76" s="276"/>
      <c r="AB76" s="277"/>
      <c r="AC76" s="12"/>
      <c r="AD76" s="198"/>
      <c r="AE76" s="117">
        <f>M76-J76</f>
        <v>-589.24144368388352</v>
      </c>
      <c r="AF76" s="110">
        <f>M76/J76</f>
        <v>0.81996900590165489</v>
      </c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5">AVERAGE(I73:I88)</f>
        <v>6</v>
      </c>
      <c r="J89" s="137">
        <f t="shared" si="25"/>
        <v>3354.75</v>
      </c>
      <c r="K89" s="138">
        <f t="shared" ref="K89" si="26">J89/I89</f>
        <v>559.125</v>
      </c>
      <c r="L89" s="136">
        <f t="shared" ref="L89:M89" si="27">AVERAGE(L73:L88)</f>
        <v>6</v>
      </c>
      <c r="M89" s="137">
        <f t="shared" si="27"/>
        <v>2814.7477063401438</v>
      </c>
      <c r="N89" s="138">
        <f>M89/L89</f>
        <v>469.12461772335729</v>
      </c>
      <c r="O89" s="139">
        <f>L89-I89</f>
        <v>0</v>
      </c>
      <c r="P89" s="140">
        <f>N89-K89</f>
        <v>-90.000382276642711</v>
      </c>
      <c r="Q89" s="141">
        <f>N89/K89</f>
        <v>0.839033521526237</v>
      </c>
      <c r="R89" s="291"/>
      <c r="S89" s="142">
        <f>S73</f>
        <v>0.33819444444444446</v>
      </c>
      <c r="T89" s="143">
        <f>INDEX(T73:T88,COUNTA(T73:T88))</f>
        <v>0.60495370370370372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0</v>
      </c>
      <c r="AD89" s="191">
        <f>SUM(AD73:AD88)</f>
        <v>0</v>
      </c>
      <c r="AE89" s="168">
        <f>M89-J89</f>
        <v>-540.00229365985615</v>
      </c>
      <c r="AF89" s="141">
        <f>M89/J89</f>
        <v>0.83903352152623711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208</v>
      </c>
      <c r="D90" s="288"/>
      <c r="E90" s="147">
        <v>56.79</v>
      </c>
      <c r="F90" s="159">
        <v>2097</v>
      </c>
      <c r="G90" s="148">
        <f t="shared" ref="G90:G92" si="28">E90*F90</f>
        <v>119088.63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1783.4160170092132</v>
      </c>
      <c r="N90" s="152">
        <f>M90/L90</f>
        <v>77.539826826487527</v>
      </c>
      <c r="O90" s="154">
        <f>L90-I90</f>
        <v>0</v>
      </c>
      <c r="P90" s="155">
        <f>N90-K90</f>
        <v>-9.4166949126429103</v>
      </c>
      <c r="Q90" s="156">
        <f>N90/K90</f>
        <v>0.89170800850460652</v>
      </c>
      <c r="R90" s="289">
        <f>Q106</f>
        <v>0.89124478192071854</v>
      </c>
      <c r="S90" s="157">
        <v>0.70864583333333331</v>
      </c>
      <c r="T90" s="158">
        <v>0.75763888888888886</v>
      </c>
      <c r="U90" s="159"/>
      <c r="V90" s="160">
        <v>70.55</v>
      </c>
      <c r="W90" s="97"/>
      <c r="X90" s="98"/>
      <c r="Y90" s="196"/>
      <c r="Z90" s="197"/>
      <c r="AA90" s="292"/>
      <c r="AB90" s="293"/>
      <c r="AC90" s="196"/>
      <c r="AD90" s="197"/>
      <c r="AE90" s="115">
        <f>M90-J90</f>
        <v>-216.58398299078681</v>
      </c>
      <c r="AF90" s="156">
        <f>M90/J90</f>
        <v>0.89170800850460663</v>
      </c>
      <c r="AG90" s="358">
        <f>AF106</f>
        <v>0.89124478192071854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11">
        <v>1641</v>
      </c>
      <c r="G91" s="103">
        <f t="shared" si="28"/>
        <v>93323.67</v>
      </c>
      <c r="H91" s="26"/>
      <c r="I91" s="104">
        <v>23</v>
      </c>
      <c r="J91" s="105">
        <v>2000</v>
      </c>
      <c r="K91" s="106">
        <f t="shared" ref="K91:K92" si="29">J91/I91</f>
        <v>86.956521739130437</v>
      </c>
      <c r="L91" s="107">
        <v>23</v>
      </c>
      <c r="M91" s="105">
        <f>F91/V91*60</f>
        <v>1782.6191913095936</v>
      </c>
      <c r="N91" s="106">
        <f>M91/L91</f>
        <v>77.505182230851901</v>
      </c>
      <c r="O91" s="108">
        <f>L91-I91</f>
        <v>0</v>
      </c>
      <c r="P91" s="109">
        <f>N91-K91</f>
        <v>-9.4513395082785365</v>
      </c>
      <c r="Q91" s="110">
        <f>N91/K91</f>
        <v>0.89130959565479684</v>
      </c>
      <c r="R91" s="290"/>
      <c r="S91" s="47">
        <v>0.76111111111111107</v>
      </c>
      <c r="T91" s="48">
        <v>0.79946759259259259</v>
      </c>
      <c r="U91" s="111">
        <v>4.9999999999999822</v>
      </c>
      <c r="V91" s="112">
        <v>55.233333333333391</v>
      </c>
      <c r="W91" s="113"/>
      <c r="X91" s="116"/>
      <c r="Y91" s="12"/>
      <c r="Z91" s="198"/>
      <c r="AA91" s="276"/>
      <c r="AB91" s="277"/>
      <c r="AC91" s="12"/>
      <c r="AD91" s="198"/>
      <c r="AE91" s="117">
        <f>M91-J91</f>
        <v>-217.38080869040641</v>
      </c>
      <c r="AF91" s="110">
        <f>M91/J91</f>
        <v>0.89130959565479684</v>
      </c>
      <c r="AG91" s="359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11">
        <v>1871</v>
      </c>
      <c r="G92" s="103">
        <f t="shared" si="28"/>
        <v>89059.6</v>
      </c>
      <c r="H92" s="26"/>
      <c r="I92" s="104">
        <v>23</v>
      </c>
      <c r="J92" s="105">
        <v>2000</v>
      </c>
      <c r="K92" s="106">
        <f t="shared" si="29"/>
        <v>86.956521739130437</v>
      </c>
      <c r="L92" s="107">
        <v>23</v>
      </c>
      <c r="M92" s="105">
        <f>F92/V92*60</f>
        <v>1781.4334832055044</v>
      </c>
      <c r="N92" s="106">
        <f>M92/L92</f>
        <v>77.453629704587144</v>
      </c>
      <c r="O92" s="108">
        <f>L92-I92</f>
        <v>0</v>
      </c>
      <c r="P92" s="109">
        <f>N92-K92</f>
        <v>-9.5028920345432937</v>
      </c>
      <c r="Q92" s="110">
        <f>N92/K92</f>
        <v>0.89071674160275216</v>
      </c>
      <c r="R92" s="290"/>
      <c r="S92" s="47">
        <v>0.80347222222222225</v>
      </c>
      <c r="T92" s="48">
        <v>0.84723379629629625</v>
      </c>
      <c r="U92" s="111">
        <v>5.7666666666667155</v>
      </c>
      <c r="V92" s="112">
        <v>63.016666666666552</v>
      </c>
      <c r="W92" s="113"/>
      <c r="X92" s="116"/>
      <c r="Y92" s="12"/>
      <c r="Z92" s="198"/>
      <c r="AA92" s="276"/>
      <c r="AB92" s="277"/>
      <c r="AC92" s="12"/>
      <c r="AD92" s="198"/>
      <c r="AE92" s="117">
        <f>M92-J92</f>
        <v>-218.56651679449556</v>
      </c>
      <c r="AF92" s="110">
        <f>M92/J92</f>
        <v>0.89071674160275227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23</v>
      </c>
      <c r="J106" s="137">
        <f t="shared" si="30"/>
        <v>2000</v>
      </c>
      <c r="K106" s="138">
        <f t="shared" ref="K106" si="31">J106/I106</f>
        <v>86.956521739130437</v>
      </c>
      <c r="L106" s="136">
        <f t="shared" ref="L106:M106" si="32">AVERAGE(L90:L105)</f>
        <v>23</v>
      </c>
      <c r="M106" s="137">
        <f t="shared" si="32"/>
        <v>1782.4895638414371</v>
      </c>
      <c r="N106" s="138">
        <f>M106/L106</f>
        <v>77.499546253975524</v>
      </c>
      <c r="O106" s="139">
        <f>L106-I106</f>
        <v>0</v>
      </c>
      <c r="P106" s="140">
        <f>N106-K106</f>
        <v>-9.4569754851549135</v>
      </c>
      <c r="Q106" s="141">
        <f>N106/K106</f>
        <v>0.89124478192071854</v>
      </c>
      <c r="R106" s="291"/>
      <c r="S106" s="142">
        <f>S90</f>
        <v>0.70864583333333331</v>
      </c>
      <c r="T106" s="143">
        <f>INDEX(T90:T105,COUNTA(T90:T105))</f>
        <v>0.84723379629629625</v>
      </c>
      <c r="U106" s="144"/>
      <c r="V106" s="166"/>
      <c r="W106" s="187"/>
      <c r="X106" s="188"/>
      <c r="Y106" s="179">
        <f t="shared" ref="Y106:Z106" si="33">SUM(Y90:Y105)</f>
        <v>0</v>
      </c>
      <c r="Z106" s="180">
        <f t="shared" si="33"/>
        <v>0</v>
      </c>
      <c r="AA106" s="279"/>
      <c r="AB106" s="280"/>
      <c r="AC106" s="179">
        <f t="shared" ref="AC106:AD106" si="34">SUM(AC90:AC105)</f>
        <v>0</v>
      </c>
      <c r="AD106" s="180">
        <f t="shared" si="34"/>
        <v>0</v>
      </c>
      <c r="AE106" s="168">
        <f>M106-J106</f>
        <v>-217.51043615856292</v>
      </c>
      <c r="AF106" s="141">
        <f>M106/J106</f>
        <v>0.89124478192071854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207</v>
      </c>
      <c r="D107" s="288"/>
      <c r="E107" s="147">
        <v>57.3</v>
      </c>
      <c r="F107" s="97">
        <v>1750</v>
      </c>
      <c r="G107" s="148">
        <f t="shared" ref="G107:G110" si="35">E107*F107</f>
        <v>100275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1784.1971112999174</v>
      </c>
      <c r="N107" s="152">
        <f>M107/L107</f>
        <v>84.961767204757976</v>
      </c>
      <c r="O107" s="154">
        <f>L107-I107</f>
        <v>0</v>
      </c>
      <c r="P107" s="155">
        <f>N107-K107</f>
        <v>-10.276328033337265</v>
      </c>
      <c r="Q107" s="156">
        <f>N107/K107</f>
        <v>0.89209855564995877</v>
      </c>
      <c r="R107" s="289">
        <f>Q123</f>
        <v>0.89178220519501483</v>
      </c>
      <c r="S107" s="157">
        <v>0.70843750000000005</v>
      </c>
      <c r="T107" s="158">
        <v>0.74930555555555556</v>
      </c>
      <c r="U107" s="159"/>
      <c r="V107" s="160">
        <v>58.849999999999923</v>
      </c>
      <c r="W107" s="158"/>
      <c r="X107" s="169"/>
      <c r="Y107" s="196"/>
      <c r="Z107" s="197"/>
      <c r="AA107" s="292"/>
      <c r="AB107" s="293"/>
      <c r="AC107" s="196"/>
      <c r="AD107" s="197"/>
      <c r="AE107" s="115">
        <f>M107-J107</f>
        <v>-215.80288870008258</v>
      </c>
      <c r="AF107" s="156">
        <f>M107/J107</f>
        <v>0.89209855564995866</v>
      </c>
      <c r="AG107" s="281">
        <f>AF123</f>
        <v>0.89178220519501494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02">
        <v>680</v>
      </c>
      <c r="G108" s="103">
        <f t="shared" si="35"/>
        <v>34455.599999999999</v>
      </c>
      <c r="H108" s="26"/>
      <c r="I108" s="104">
        <v>20</v>
      </c>
      <c r="J108" s="105">
        <v>2000</v>
      </c>
      <c r="K108" s="106">
        <f t="shared" ref="K108:K110" si="36">J108/I108</f>
        <v>100</v>
      </c>
      <c r="L108" s="107">
        <v>20</v>
      </c>
      <c r="M108" s="105">
        <f>F108/V108*60</f>
        <v>1784.2565597667635</v>
      </c>
      <c r="N108" s="106">
        <f>M108/L108</f>
        <v>89.212827988338177</v>
      </c>
      <c r="O108" s="108">
        <f>L108-I108</f>
        <v>0</v>
      </c>
      <c r="P108" s="109">
        <f>N108-K108</f>
        <v>-10.787172011661823</v>
      </c>
      <c r="Q108" s="110">
        <f>N108/K108</f>
        <v>0.89212827988338173</v>
      </c>
      <c r="R108" s="290"/>
      <c r="S108" s="47">
        <v>0.75287037037037041</v>
      </c>
      <c r="T108" s="48">
        <v>0.76875000000000004</v>
      </c>
      <c r="U108" s="111">
        <v>5.1333333333333897</v>
      </c>
      <c r="V108" s="112">
        <v>22.866666666666671</v>
      </c>
      <c r="W108" s="113"/>
      <c r="X108" s="116"/>
      <c r="Y108" s="12"/>
      <c r="Z108" s="198"/>
      <c r="AA108" s="276"/>
      <c r="AB108" s="277"/>
      <c r="AC108" s="12"/>
      <c r="AD108" s="198"/>
      <c r="AE108" s="117">
        <f>M108-J108</f>
        <v>-215.74344023323647</v>
      </c>
      <c r="AF108" s="110">
        <f>M108/J108</f>
        <v>0.89212827988338173</v>
      </c>
      <c r="AG108" s="282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02">
        <v>1483</v>
      </c>
      <c r="G109" s="103">
        <f t="shared" si="35"/>
        <v>80215.47</v>
      </c>
      <c r="H109" s="26"/>
      <c r="I109" s="104">
        <v>19</v>
      </c>
      <c r="J109" s="105">
        <v>2000</v>
      </c>
      <c r="K109" s="106">
        <f t="shared" si="36"/>
        <v>105.26315789473684</v>
      </c>
      <c r="L109" s="107">
        <v>19</v>
      </c>
      <c r="M109" s="105">
        <f>F109/V109*60</f>
        <v>1783.166332665332</v>
      </c>
      <c r="N109" s="106">
        <f>M109/L109</f>
        <v>93.850859613964843</v>
      </c>
      <c r="O109" s="108">
        <f>L109-I109</f>
        <v>0</v>
      </c>
      <c r="P109" s="109">
        <f>N109-K109</f>
        <v>-11.412298280771992</v>
      </c>
      <c r="Q109" s="110">
        <f>N109/K109</f>
        <v>0.8915831663326661</v>
      </c>
      <c r="R109" s="290"/>
      <c r="S109" s="47">
        <v>0.77229166666666671</v>
      </c>
      <c r="T109" s="48">
        <v>0.80694444444444446</v>
      </c>
      <c r="U109" s="111">
        <v>5.0999999999999979</v>
      </c>
      <c r="V109" s="112">
        <v>49.899999999999963</v>
      </c>
      <c r="W109" s="113"/>
      <c r="X109" s="116"/>
      <c r="Y109" s="12"/>
      <c r="Z109" s="198"/>
      <c r="AA109" s="276"/>
      <c r="AB109" s="277"/>
      <c r="AC109" s="12"/>
      <c r="AD109" s="198"/>
      <c r="AE109" s="117">
        <f>M109-J109</f>
        <v>-216.83366733466801</v>
      </c>
      <c r="AF109" s="110">
        <f>M109/J109</f>
        <v>0.89158316633266599</v>
      </c>
      <c r="AG109" s="282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1832</v>
      </c>
      <c r="G110" s="103">
        <f t="shared" si="35"/>
        <v>106567.44</v>
      </c>
      <c r="H110" s="26"/>
      <c r="I110" s="104">
        <v>19</v>
      </c>
      <c r="J110" s="105">
        <v>1800</v>
      </c>
      <c r="K110" s="106">
        <f t="shared" si="36"/>
        <v>94.736842105263165</v>
      </c>
      <c r="L110" s="107">
        <v>19</v>
      </c>
      <c r="M110" s="105">
        <f>F110/V110*60</f>
        <v>1604.2811967891039</v>
      </c>
      <c r="N110" s="106">
        <f>M110/L110</f>
        <v>84.435852462584421</v>
      </c>
      <c r="O110" s="108">
        <f>L110-I110</f>
        <v>0</v>
      </c>
      <c r="P110" s="109">
        <f>N110-K110</f>
        <v>-10.300989642678744</v>
      </c>
      <c r="Q110" s="110">
        <f>N110/K110</f>
        <v>0.89126733154950211</v>
      </c>
      <c r="R110" s="290"/>
      <c r="S110" s="47">
        <v>0.81144675925925924</v>
      </c>
      <c r="T110" s="48">
        <v>0.85902777777777772</v>
      </c>
      <c r="U110" s="111">
        <v>6.483333333333281</v>
      </c>
      <c r="V110" s="112">
        <v>68.516666666666609</v>
      </c>
      <c r="W110" s="113"/>
      <c r="X110" s="116"/>
      <c r="Y110" s="12"/>
      <c r="Z110" s="198"/>
      <c r="AA110" s="276"/>
      <c r="AB110" s="277"/>
      <c r="AC110" s="12"/>
      <c r="AD110" s="198"/>
      <c r="AE110" s="117">
        <f>M110-J110</f>
        <v>-195.71880321089611</v>
      </c>
      <c r="AF110" s="110">
        <f>M110/J110</f>
        <v>0.89126733154950211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7">AVERAGE(I107:I122)</f>
        <v>19.75</v>
      </c>
      <c r="J123" s="137">
        <f t="shared" si="37"/>
        <v>1950</v>
      </c>
      <c r="K123" s="138">
        <f t="shared" ref="K123" si="38">J123/I123</f>
        <v>98.734177215189874</v>
      </c>
      <c r="L123" s="136">
        <f t="shared" ref="L123:M123" si="39">AVERAGE(L107:L122)</f>
        <v>19.75</v>
      </c>
      <c r="M123" s="137">
        <f t="shared" si="39"/>
        <v>1738.975300130279</v>
      </c>
      <c r="N123" s="138">
        <f>M123/L123</f>
        <v>88.049382285077414</v>
      </c>
      <c r="O123" s="139">
        <f>L123-I123</f>
        <v>0</v>
      </c>
      <c r="P123" s="140">
        <f>N123-K123</f>
        <v>-10.68479493011246</v>
      </c>
      <c r="Q123" s="141">
        <f>N123/K123</f>
        <v>0.89178220519501483</v>
      </c>
      <c r="R123" s="291"/>
      <c r="S123" s="142">
        <f>S107</f>
        <v>0.70843750000000005</v>
      </c>
      <c r="T123" s="143">
        <f>INDEX(T107:T122,COUNTA(T107:T122))</f>
        <v>0.85902777777777772</v>
      </c>
      <c r="U123" s="144"/>
      <c r="V123" s="166"/>
      <c r="W123" s="167"/>
      <c r="X123" s="138"/>
      <c r="Y123" s="179">
        <f t="shared" ref="Y123:Z123" si="40">SUM(Y107:Y122)</f>
        <v>0</v>
      </c>
      <c r="Z123" s="180">
        <f t="shared" si="40"/>
        <v>0</v>
      </c>
      <c r="AA123" s="279"/>
      <c r="AB123" s="280"/>
      <c r="AC123" s="179">
        <f t="shared" ref="AC123:AD123" si="41">SUM(AC107:AC122)</f>
        <v>0</v>
      </c>
      <c r="AD123" s="180">
        <f t="shared" si="41"/>
        <v>0</v>
      </c>
      <c r="AE123" s="168">
        <f>M123-J123</f>
        <v>-211.02469986972096</v>
      </c>
      <c r="AF123" s="141">
        <f>M123/J123</f>
        <v>0.89178220519501494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66" priority="3" operator="greaterThan">
      <formula>0</formula>
    </cfRule>
  </conditionalFormatting>
  <conditionalFormatting sqref="P5:P123 AE5:AE123">
    <cfRule type="cellIs" dxfId="565" priority="6" operator="lessThan">
      <formula>0</formula>
    </cfRule>
  </conditionalFormatting>
  <conditionalFormatting sqref="Q5:Q123 AF5:AF123">
    <cfRule type="cellIs" dxfId="564" priority="4" operator="greaterThan">
      <formula>1</formula>
    </cfRule>
    <cfRule type="cellIs" dxfId="563" priority="5" operator="lessThan">
      <formula>0.8</formula>
    </cfRule>
  </conditionalFormatting>
  <conditionalFormatting sqref="AG5 R5:R123 AG90">
    <cfRule type="cellIs" dxfId="562" priority="7" operator="lessThan">
      <formula>0.8</formula>
    </cfRule>
  </conditionalFormatting>
  <conditionalFormatting sqref="AG22">
    <cfRule type="cellIs" dxfId="561" priority="11" operator="lessThan">
      <formula>0.8</formula>
    </cfRule>
  </conditionalFormatting>
  <conditionalFormatting sqref="AG37">
    <cfRule type="cellIs" dxfId="560" priority="10" operator="lessThan">
      <formula>0.8</formula>
    </cfRule>
  </conditionalFormatting>
  <conditionalFormatting sqref="AG39:AG74">
    <cfRule type="cellIs" dxfId="559" priority="8" operator="lessThan">
      <formula>0.8</formula>
    </cfRule>
  </conditionalFormatting>
  <conditionalFormatting sqref="AG80:AG88">
    <cfRule type="cellIs" dxfId="558" priority="9" operator="lessThan">
      <formula>0.8</formula>
    </cfRule>
  </conditionalFormatting>
  <conditionalFormatting sqref="AG105">
    <cfRule type="cellIs" dxfId="557" priority="2" operator="lessThan">
      <formula>0.8</formula>
    </cfRule>
  </conditionalFormatting>
  <conditionalFormatting sqref="AG107:AG123">
    <cfRule type="cellIs" dxfId="556" priority="1" operator="lessThan">
      <formula>0.8</formula>
    </cfRule>
  </conditionalFormatting>
  <dataValidations count="1">
    <dataValidation type="list" allowBlank="1" showInputMessage="1" showErrorMessage="1" sqref="AA5:AB123" xr:uid="{E17229FF-064B-4428-9E98-C27105337361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DAE34-73C2-487D-9201-B57FF03629A5}">
  <sheetPr>
    <tabColor theme="9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250</v>
      </c>
      <c r="D3" s="263"/>
      <c r="E3" s="3" t="s">
        <v>2</v>
      </c>
      <c r="F3" s="264">
        <f>'0223(18度C)'!D1+'0223(4度C)'!D1</f>
        <v>163720</v>
      </c>
      <c r="G3" s="265"/>
      <c r="H3" s="3" t="s">
        <v>3</v>
      </c>
      <c r="I3" s="266">
        <f>'0223(18度C)'!F1+'0223(4度C)'!F1</f>
        <v>5011564.709999999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523.37355864825156</v>
      </c>
      <c r="F6" s="239" t="e">
        <f>AVERAGE(#REF!,D14:K14)</f>
        <v>#REF!</v>
      </c>
      <c r="G6" s="240">
        <f>AVERAGE(D14:K14)</f>
        <v>181.14761904761903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'0223(4度C)'!Y2</f>
        <v>0</v>
      </c>
      <c r="P6" s="229">
        <f>'0223(4度C)'!Z2</f>
        <v>0</v>
      </c>
      <c r="Q6" s="229">
        <f>'0223(4度C)'!AC2</f>
        <v>45</v>
      </c>
      <c r="R6" s="229">
        <f>'0223(4度C)'!AD2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465.63978940816924</v>
      </c>
      <c r="F7" s="235" t="e">
        <f>AVERAGE(#REF!,D15:K15)</f>
        <v>#REF!</v>
      </c>
      <c r="G7" s="236">
        <f>AVERAGE(D15:K15)</f>
        <v>163.01845406501019</v>
      </c>
      <c r="H7" s="237"/>
      <c r="I7" s="236">
        <f>AVERAGE(L15:O15)</f>
        <v>82.774840563234534</v>
      </c>
      <c r="J7" s="237"/>
      <c r="K7" s="236">
        <f>AVERAGE(D33:O33)</f>
        <v>652.52021703398566</v>
      </c>
      <c r="L7" s="237"/>
      <c r="M7" s="236">
        <f>AVERAGE(P33:X33)</f>
        <v>697.15059113832217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0.89025059565878428</v>
      </c>
      <c r="F8" s="243" t="e">
        <f>AVERAGE(D16:K16,#REF!)</f>
        <v>#REF!</v>
      </c>
      <c r="G8" s="222">
        <f>AVERAGE(D16:K16)</f>
        <v>0.89456916573673662</v>
      </c>
      <c r="H8" s="223"/>
      <c r="I8" s="222">
        <f>AVERAGE(L16:O16)</f>
        <v>0.8915184197039786</v>
      </c>
      <c r="J8" s="223"/>
      <c r="K8" s="222">
        <f>AVERAGE(D34:O34)</f>
        <v>0.88931228092090198</v>
      </c>
      <c r="L8" s="223"/>
      <c r="M8" s="222">
        <f>AVERAGE(P34:X34)</f>
        <v>0.88655087364821361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95.238095238095241</v>
      </c>
      <c r="G14" s="28">
        <v>85.106382978723403</v>
      </c>
      <c r="H14" s="28">
        <v>99.893617021276597</v>
      </c>
      <c r="I14" s="28">
        <v>545.5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71.341720618038593</v>
      </c>
      <c r="F15" s="35">
        <v>84.91331277690638</v>
      </c>
      <c r="G15" s="35">
        <v>75.882329891982081</v>
      </c>
      <c r="H15" s="35">
        <v>89.172523618434226</v>
      </c>
      <c r="I15" s="35">
        <v>493.78238341968967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77.501171812243953</v>
      </c>
      <c r="O15" s="38">
        <v>88.048509314225115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0.89177150772548242</v>
      </c>
      <c r="F16" s="43">
        <f t="shared" si="0"/>
        <v>0.891589784157517</v>
      </c>
      <c r="G16" s="43">
        <f t="shared" si="0"/>
        <v>0.89161737623078952</v>
      </c>
      <c r="H16" s="43">
        <f t="shared" si="0"/>
        <v>0.89267489032298375</v>
      </c>
      <c r="I16" s="43">
        <f t="shared" si="0"/>
        <v>0.90519227024691051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0.89126347584080545</v>
      </c>
      <c r="O16" s="46">
        <f t="shared" si="1"/>
        <v>0.89177336356715176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0.29178240740740741</v>
      </c>
      <c r="G17" s="48">
        <v>0.29168981481481482</v>
      </c>
      <c r="H17" s="48">
        <v>0.20833333333333334</v>
      </c>
      <c r="I17" s="48">
        <v>0.45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0.70844907407407409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0.6069444444444444</v>
      </c>
      <c r="F18" s="48">
        <v>0.52722222222222226</v>
      </c>
      <c r="G18" s="48">
        <v>0.53680555555555554</v>
      </c>
      <c r="H18" s="48">
        <v>0.55555555555555558</v>
      </c>
      <c r="I18" s="48">
        <v>0.46340277777777777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0.85935185185185181</v>
      </c>
      <c r="O18" s="50">
        <v>0.87224537037037042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7</v>
      </c>
      <c r="G21" s="52">
        <v>8</v>
      </c>
      <c r="H21" s="52">
        <v>9</v>
      </c>
      <c r="I21" s="52">
        <v>1</v>
      </c>
      <c r="J21" s="52"/>
      <c r="K21" s="53"/>
      <c r="L21" s="54"/>
      <c r="M21" s="55"/>
      <c r="N21" s="52">
        <v>4</v>
      </c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21</v>
      </c>
      <c r="G23" s="58">
        <v>23.5</v>
      </c>
      <c r="H23" s="58">
        <v>18.8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267.68668464413417</v>
      </c>
      <c r="H33" s="35">
        <v>390.13061786864768</v>
      </c>
      <c r="I33" s="35" t="s">
        <v>42</v>
      </c>
      <c r="J33" s="35" t="s">
        <v>42</v>
      </c>
      <c r="K33" s="35">
        <v>684.3370694790018</v>
      </c>
      <c r="L33" s="35" t="s">
        <v>42</v>
      </c>
      <c r="M33" s="35">
        <v>740.13840997317641</v>
      </c>
      <c r="N33" s="35">
        <v>997.44831691240154</v>
      </c>
      <c r="O33" s="35">
        <v>835.38020332655287</v>
      </c>
      <c r="P33" s="34">
        <v>267.66562564614429</v>
      </c>
      <c r="Q33" s="35" t="s">
        <v>42</v>
      </c>
      <c r="R33" s="35" t="s">
        <v>42</v>
      </c>
      <c r="S33" s="35" t="s">
        <v>42</v>
      </c>
      <c r="T33" s="35">
        <v>704.65853443471815</v>
      </c>
      <c r="U33" s="35" t="s">
        <v>42</v>
      </c>
      <c r="V33" s="35">
        <v>683.90288697588176</v>
      </c>
      <c r="W33" s="35">
        <v>972.98819084580452</v>
      </c>
      <c r="X33" s="38">
        <v>856.53771778906162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0.87369959571349343</v>
      </c>
      <c r="H34" s="43">
        <f>H33/H32</f>
        <v>0.90030142585072548</v>
      </c>
      <c r="I34" s="43" t="s">
        <v>42</v>
      </c>
      <c r="J34" s="43" t="s">
        <v>42</v>
      </c>
      <c r="K34" s="43">
        <f>K33/K32</f>
        <v>0.89862443466939634</v>
      </c>
      <c r="L34" s="43" t="s">
        <v>42</v>
      </c>
      <c r="M34" s="43">
        <f>M33/M32</f>
        <v>0.89713746663415317</v>
      </c>
      <c r="N34" s="43">
        <f>N33/N32</f>
        <v>0.88010145609917789</v>
      </c>
      <c r="O34" s="43">
        <f>O33/O32</f>
        <v>0.8860093065584651</v>
      </c>
      <c r="P34" s="42">
        <f>P33/P32</f>
        <v>0.87363086148394309</v>
      </c>
      <c r="Q34" s="43" t="s">
        <v>42</v>
      </c>
      <c r="R34" s="43" t="s">
        <v>42</v>
      </c>
      <c r="S34" s="43" t="s">
        <v>42</v>
      </c>
      <c r="T34" s="43">
        <f>T33/T32</f>
        <v>0.89480448817107061</v>
      </c>
      <c r="U34" s="43" t="s">
        <v>42</v>
      </c>
      <c r="V34" s="43">
        <f>V33/V32</f>
        <v>0.89805429602893561</v>
      </c>
      <c r="W34" s="43">
        <f>W33/W32</f>
        <v>0.88453471895073144</v>
      </c>
      <c r="X34" s="46">
        <f>X33/X32</f>
        <v>0.88173000360638698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0.31753472222222223</v>
      </c>
      <c r="H35" s="48">
        <v>0.25002314814814813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0.29166666666666669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0.7086689814814815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0.44674768518518521</v>
      </c>
      <c r="H36" s="48">
        <v>0.29791666666666666</v>
      </c>
      <c r="I36" s="48" t="s">
        <v>42</v>
      </c>
      <c r="J36" s="48" t="s">
        <v>42</v>
      </c>
      <c r="K36" s="48">
        <v>0.41043981481481484</v>
      </c>
      <c r="L36" s="48" t="s">
        <v>42</v>
      </c>
      <c r="M36" s="48">
        <v>0.42921296296296296</v>
      </c>
      <c r="N36" s="48">
        <v>0.45069444444444445</v>
      </c>
      <c r="O36" s="48">
        <v>0.45716435185185184</v>
      </c>
      <c r="P36" s="47">
        <v>0.82638888888888884</v>
      </c>
      <c r="Q36" s="48" t="s">
        <v>42</v>
      </c>
      <c r="R36" s="48" t="s">
        <v>42</v>
      </c>
      <c r="S36" s="48" t="s">
        <v>42</v>
      </c>
      <c r="T36" s="48">
        <v>0.87578703703703709</v>
      </c>
      <c r="U36" s="48" t="s">
        <v>42</v>
      </c>
      <c r="V36" s="48">
        <v>0.86606481481481479</v>
      </c>
      <c r="W36" s="48">
        <v>1.01125</v>
      </c>
      <c r="X36" s="50">
        <v>1.0153935185185186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8D7E-FAA8-4C88-B791-657891E3607B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111316</v>
      </c>
      <c r="E1" s="88" t="s">
        <v>3</v>
      </c>
      <c r="F1" s="89">
        <f>SUM(G5:G191)</f>
        <v>2200297.9699999997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46076</v>
      </c>
      <c r="B2" s="332"/>
      <c r="C2" s="92" t="s">
        <v>40</v>
      </c>
      <c r="D2" s="93">
        <f>AVERAGE(N21,N38,N55,N72,N89,N106,N123,N140,N157,N174,N191)</f>
        <v>672.806750717775</v>
      </c>
      <c r="E2" s="93" t="s">
        <v>91</v>
      </c>
      <c r="F2" s="94">
        <f>F1/D1</f>
        <v>19.766232796722839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2123</v>
      </c>
      <c r="G5" s="148">
        <f t="shared" ref="G5:G8" si="0">E5*F5</f>
        <v>60654.11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3125.8895705521495</v>
      </c>
      <c r="N5" s="152">
        <f>M5/L5</f>
        <v>260.49079754601246</v>
      </c>
      <c r="O5" s="154">
        <f>L5-I5</f>
        <v>0</v>
      </c>
      <c r="P5" s="155">
        <f>N5-K5</f>
        <v>-39.509202453987541</v>
      </c>
      <c r="Q5" s="156">
        <f>N5/K5</f>
        <v>0.86830265848670818</v>
      </c>
      <c r="R5" s="289">
        <f>Q21</f>
        <v>0.87369959571349343</v>
      </c>
      <c r="S5" s="157">
        <v>0.31753472222222223</v>
      </c>
      <c r="T5" s="158">
        <v>0.34583333333333333</v>
      </c>
      <c r="U5" s="159"/>
      <c r="V5" s="160">
        <v>40.749999999999972</v>
      </c>
      <c r="W5" s="161"/>
      <c r="X5" s="162"/>
      <c r="Y5" s="292"/>
      <c r="Z5" s="293"/>
      <c r="AA5" s="115">
        <f>M5-J5</f>
        <v>-474.11042944785049</v>
      </c>
      <c r="AB5" s="156">
        <f>M5/J5</f>
        <v>0.86830265848670818</v>
      </c>
      <c r="AC5" s="281">
        <f>AB21</f>
        <v>0.87369959571349354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2459</v>
      </c>
      <c r="G6" s="103">
        <f t="shared" si="0"/>
        <v>73401.150000000009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3140.2625044341989</v>
      </c>
      <c r="N6" s="106">
        <f>M6/L6</f>
        <v>261.68854203618326</v>
      </c>
      <c r="O6" s="108">
        <f>L6-I6</f>
        <v>0</v>
      </c>
      <c r="P6" s="109">
        <f>N6-K6</f>
        <v>-38.311457963816736</v>
      </c>
      <c r="Q6" s="110">
        <f>N6/K6</f>
        <v>0.87229514012061093</v>
      </c>
      <c r="R6" s="290"/>
      <c r="S6" s="47">
        <v>0.34931712962962963</v>
      </c>
      <c r="T6" s="48">
        <v>0.38194444444444442</v>
      </c>
      <c r="U6" s="111">
        <v>5.0166666666666782</v>
      </c>
      <c r="V6" s="112">
        <v>46.983333333333299</v>
      </c>
      <c r="W6" s="113"/>
      <c r="X6" s="116"/>
      <c r="Y6" s="276"/>
      <c r="Z6" s="277"/>
      <c r="AA6" s="117">
        <f>M6-J6</f>
        <v>-459.73749556580105</v>
      </c>
      <c r="AB6" s="110">
        <f>M6/J6</f>
        <v>0.87229514012061082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2339</v>
      </c>
      <c r="G7" s="103">
        <f t="shared" si="0"/>
        <v>69047.28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3139.5973154362396</v>
      </c>
      <c r="N7" s="106">
        <f>M7/L7</f>
        <v>261.63310961968665</v>
      </c>
      <c r="O7" s="108">
        <f>L7-I7</f>
        <v>0</v>
      </c>
      <c r="P7" s="109">
        <f>N7-K7</f>
        <v>-38.36689038031335</v>
      </c>
      <c r="Q7" s="110">
        <f>N7/K7</f>
        <v>0.87211036539895548</v>
      </c>
      <c r="R7" s="290"/>
      <c r="S7" s="47">
        <v>0.38631944444444444</v>
      </c>
      <c r="T7" s="48">
        <v>0.41736111111111113</v>
      </c>
      <c r="U7" s="111">
        <v>6.3000000000000256</v>
      </c>
      <c r="V7" s="112">
        <v>44.700000000000031</v>
      </c>
      <c r="W7" s="113"/>
      <c r="X7" s="116"/>
      <c r="Y7" s="276"/>
      <c r="Z7" s="277"/>
      <c r="AA7" s="117">
        <f>M7-J7</f>
        <v>-460.40268456376043</v>
      </c>
      <c r="AB7" s="110">
        <f>M7/J7</f>
        <v>0.87211036539895548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1975</v>
      </c>
      <c r="G8" s="103">
        <f t="shared" si="0"/>
        <v>50639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3175.5247878517175</v>
      </c>
      <c r="N8" s="106">
        <f>M8/L8</f>
        <v>288.68407162288344</v>
      </c>
      <c r="O8" s="108">
        <f>L8-I8</f>
        <v>0</v>
      </c>
      <c r="P8" s="109">
        <f>N8-K8</f>
        <v>-38.588655649843815</v>
      </c>
      <c r="Q8" s="110">
        <f>N8/K8</f>
        <v>0.88209021884769945</v>
      </c>
      <c r="R8" s="290"/>
      <c r="S8" s="47">
        <v>0.42083333333333334</v>
      </c>
      <c r="T8" s="48">
        <v>0.44674768518518521</v>
      </c>
      <c r="U8" s="111">
        <v>4.9999999999999822</v>
      </c>
      <c r="V8" s="112">
        <v>37.316666666666691</v>
      </c>
      <c r="W8" s="113"/>
      <c r="X8" s="116"/>
      <c r="Y8" s="276"/>
      <c r="Z8" s="277"/>
      <c r="AA8" s="117">
        <f>M8-J8</f>
        <v>-424.47521214828248</v>
      </c>
      <c r="AB8" s="110">
        <f>M8/J8</f>
        <v>0.88209021884769934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3145.3185445685767</v>
      </c>
      <c r="N21" s="138">
        <f>M21/L21</f>
        <v>267.68668464413417</v>
      </c>
      <c r="O21" s="139">
        <f>L21-I21</f>
        <v>0</v>
      </c>
      <c r="P21" s="140">
        <f>N21-K21</f>
        <v>-38.696294079270103</v>
      </c>
      <c r="Q21" s="141">
        <f>N21/K21</f>
        <v>0.87369959571349343</v>
      </c>
      <c r="R21" s="291"/>
      <c r="S21" s="142">
        <f>S5</f>
        <v>0.31753472222222223</v>
      </c>
      <c r="T21" s="143">
        <f>INDEX(T5:T20,COUNTA(T5:T20))</f>
        <v>0.44674768518518521</v>
      </c>
      <c r="U21" s="144"/>
      <c r="V21" s="166"/>
      <c r="W21" s="167"/>
      <c r="X21" s="138"/>
      <c r="Y21" s="279"/>
      <c r="Z21" s="280"/>
      <c r="AA21" s="168">
        <f>M21-J21</f>
        <v>-454.68145543142327</v>
      </c>
      <c r="AB21" s="141">
        <f>M21/J21</f>
        <v>0.87369959571349354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1130</v>
      </c>
      <c r="G22" s="148">
        <f t="shared" ref="G22:G23" si="5">E22*F22</f>
        <v>15853.9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2340.6214039125434</v>
      </c>
      <c r="N22" s="152">
        <f>M22/L22</f>
        <v>390.10356731875726</v>
      </c>
      <c r="O22" s="154">
        <f>L22-I22</f>
        <v>0</v>
      </c>
      <c r="P22" s="155">
        <f>N22-K22</f>
        <v>-43.229766014576057</v>
      </c>
      <c r="Q22" s="156">
        <f>N22/K22</f>
        <v>0.9002390015048245</v>
      </c>
      <c r="R22" s="289">
        <f>Q38</f>
        <v>0.90030142585072548</v>
      </c>
      <c r="S22" s="157">
        <v>0.25002314814814813</v>
      </c>
      <c r="T22" s="158">
        <v>0.27013888888888887</v>
      </c>
      <c r="U22" s="159"/>
      <c r="V22" s="160">
        <v>28.966666666666665</v>
      </c>
      <c r="W22" s="158"/>
      <c r="X22" s="169"/>
      <c r="Y22" s="292"/>
      <c r="Z22" s="293"/>
      <c r="AA22" s="115">
        <f>M22-J22</f>
        <v>-259.37859608745657</v>
      </c>
      <c r="AB22" s="156">
        <f>M22/J22</f>
        <v>0.90023900150482439</v>
      </c>
      <c r="AC22" s="281">
        <f>AB38</f>
        <v>0.90030142585072537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1361</v>
      </c>
      <c r="G23" s="103">
        <f t="shared" si="5"/>
        <v>19720.89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2340.9460105112285</v>
      </c>
      <c r="N23" s="106">
        <f>M23/L23</f>
        <v>390.15766841853809</v>
      </c>
      <c r="O23" s="108">
        <f>L23-I23</f>
        <v>0</v>
      </c>
      <c r="P23" s="109">
        <f>N23-K23</f>
        <v>-43.17566491479522</v>
      </c>
      <c r="Q23" s="110">
        <f>N23/K23</f>
        <v>0.90036385019662646</v>
      </c>
      <c r="R23" s="290"/>
      <c r="S23" s="47">
        <v>0.27369212962962963</v>
      </c>
      <c r="T23" s="48">
        <v>0.29791666666666666</v>
      </c>
      <c r="U23" s="111">
        <v>5.1166666666666938</v>
      </c>
      <c r="V23" s="112">
        <v>34.883333333333326</v>
      </c>
      <c r="W23" s="113"/>
      <c r="X23" s="13"/>
      <c r="Y23" s="276"/>
      <c r="Z23" s="277"/>
      <c r="AA23" s="117">
        <f>M23-J23</f>
        <v>-259.05398948877155</v>
      </c>
      <c r="AB23" s="110">
        <f>M23/J23</f>
        <v>0.90036385019662635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2340.7837072118859</v>
      </c>
      <c r="N38" s="138">
        <f>M38/L38</f>
        <v>390.13061786864768</v>
      </c>
      <c r="O38" s="139">
        <f>L38-I38</f>
        <v>0</v>
      </c>
      <c r="P38" s="140">
        <f>N38-K38</f>
        <v>-43.202715464685639</v>
      </c>
      <c r="Q38" s="141">
        <f>N38/K38</f>
        <v>0.90030142585072548</v>
      </c>
      <c r="R38" s="291"/>
      <c r="S38" s="142">
        <f>S22</f>
        <v>0.25002314814814813</v>
      </c>
      <c r="T38" s="143">
        <f>INDEX(T22:T37,COUNTA(T22:T37))</f>
        <v>0.29791666666666666</v>
      </c>
      <c r="U38" s="144"/>
      <c r="V38" s="166"/>
      <c r="W38" s="167"/>
      <c r="X38" s="138"/>
      <c r="Y38" s="279"/>
      <c r="Z38" s="280"/>
      <c r="AA38" s="168">
        <f>M38-J38</f>
        <v>-259.21629278811406</v>
      </c>
      <c r="AB38" s="141">
        <f>M38/J38</f>
        <v>0.90030142585072537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1251</v>
      </c>
      <c r="G39" s="148">
        <f t="shared" ref="G39:G41" si="9">E39*F39</f>
        <v>27872.280000000002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2966.798418972337</v>
      </c>
      <c r="N39" s="152">
        <f>M39/L39</f>
        <v>593.3596837944674</v>
      </c>
      <c r="O39" s="154">
        <f>L39-I39</f>
        <v>0</v>
      </c>
      <c r="P39" s="155">
        <f>N39-K39</f>
        <v>-66.640316205532599</v>
      </c>
      <c r="Q39" s="156">
        <f>N39/K39</f>
        <v>0.89902982393101116</v>
      </c>
      <c r="R39" s="289">
        <f>Q55</f>
        <v>0.89862443466939634</v>
      </c>
      <c r="S39" s="157">
        <v>0.29166666666666669</v>
      </c>
      <c r="T39" s="158">
        <v>0.3092361111111111</v>
      </c>
      <c r="U39" s="159"/>
      <c r="V39" s="160">
        <v>25.299999999999958</v>
      </c>
      <c r="W39" s="158"/>
      <c r="X39" s="169"/>
      <c r="Y39" s="292"/>
      <c r="Z39" s="293"/>
      <c r="AA39" s="115">
        <f>M39-J39</f>
        <v>-333.201581027663</v>
      </c>
      <c r="AB39" s="156">
        <f>M39/J39</f>
        <v>0.89902982393101116</v>
      </c>
      <c r="AC39" s="281">
        <f>AB55</f>
        <v>0.89862443466939623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1539</v>
      </c>
      <c r="G40" s="103">
        <f t="shared" si="9"/>
        <v>33011.549999999996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2965.9528907922945</v>
      </c>
      <c r="N40" s="106">
        <f>M40/L40</f>
        <v>741.48822269807363</v>
      </c>
      <c r="O40" s="108">
        <f>L40-I40</f>
        <v>0</v>
      </c>
      <c r="P40" s="109">
        <f>N40-K40</f>
        <v>-83.511777301926372</v>
      </c>
      <c r="Q40" s="110">
        <f>N40/K40</f>
        <v>0.89877360327039224</v>
      </c>
      <c r="R40" s="290"/>
      <c r="S40" s="47">
        <v>0.3125</v>
      </c>
      <c r="T40" s="48">
        <v>0.33412037037037035</v>
      </c>
      <c r="U40" s="111">
        <v>4.7000000000000153</v>
      </c>
      <c r="V40" s="112">
        <v>31.133333333333297</v>
      </c>
      <c r="W40" s="113"/>
      <c r="X40" s="116"/>
      <c r="Y40" s="276"/>
      <c r="Z40" s="277"/>
      <c r="AA40" s="117">
        <f>M40-J40</f>
        <v>-334.04710920770549</v>
      </c>
      <c r="AB40" s="110">
        <f>M40/J40</f>
        <v>0.89877360327039224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5188</v>
      </c>
      <c r="G41" s="103">
        <f t="shared" si="9"/>
        <v>86432.08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2963.6305934623906</v>
      </c>
      <c r="N41" s="106">
        <f>M41/L41</f>
        <v>740.90764836559765</v>
      </c>
      <c r="O41" s="108">
        <f>L41-I41</f>
        <v>0</v>
      </c>
      <c r="P41" s="109">
        <f>N41-K41</f>
        <v>-84.092351634402348</v>
      </c>
      <c r="Q41" s="110">
        <f>N41/K41</f>
        <v>0.89806987680678507</v>
      </c>
      <c r="R41" s="290"/>
      <c r="S41" s="47">
        <v>0.33749999999999997</v>
      </c>
      <c r="T41" s="48">
        <v>0.41043981481481484</v>
      </c>
      <c r="U41" s="111">
        <v>4.8666666666666547</v>
      </c>
      <c r="V41" s="112">
        <v>105.03333333333342</v>
      </c>
      <c r="W41" s="113"/>
      <c r="X41" s="13"/>
      <c r="Y41" s="276"/>
      <c r="Z41" s="277"/>
      <c r="AA41" s="117">
        <f>M41-J41</f>
        <v>-336.36940653760939</v>
      </c>
      <c r="AB41" s="110">
        <f>M41/J41</f>
        <v>0.89806987680678507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2965.4606344090075</v>
      </c>
      <c r="N55" s="138">
        <f>M55/L55</f>
        <v>684.3370694790018</v>
      </c>
      <c r="O55" s="139">
        <f>L55-I55</f>
        <v>0</v>
      </c>
      <c r="P55" s="140">
        <f>N55-K55</f>
        <v>-77.201392059459749</v>
      </c>
      <c r="Q55" s="141">
        <f>N55/K55</f>
        <v>0.89862443466939634</v>
      </c>
      <c r="R55" s="291"/>
      <c r="S55" s="142">
        <f>S39</f>
        <v>0.29166666666666669</v>
      </c>
      <c r="T55" s="143">
        <f>INDEX(T39:T54,COUNTA(T39:T54))</f>
        <v>0.41043981481481484</v>
      </c>
      <c r="U55" s="144"/>
      <c r="V55" s="166"/>
      <c r="W55" s="167"/>
      <c r="X55" s="138"/>
      <c r="Y55" s="279"/>
      <c r="Z55" s="280"/>
      <c r="AA55" s="168">
        <f>M55-J55</f>
        <v>-334.53936559099247</v>
      </c>
      <c r="AB55" s="141">
        <f>M55/J55</f>
        <v>0.89862443466939623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3321</v>
      </c>
      <c r="G56" s="148">
        <f t="shared" ref="G56:G58" si="14">E56*F56</f>
        <v>59412.69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2961.5060688630197</v>
      </c>
      <c r="N56" s="152">
        <f>M56/L56</f>
        <v>740.37651721575492</v>
      </c>
      <c r="O56" s="154">
        <f>L56-I56</f>
        <v>0</v>
      </c>
      <c r="P56" s="155">
        <f>N56-K56</f>
        <v>-84.623482784245084</v>
      </c>
      <c r="Q56" s="156">
        <f>N56/K56</f>
        <v>0.89742608147364233</v>
      </c>
      <c r="R56" s="289">
        <f>Q72</f>
        <v>0.89713746663415317</v>
      </c>
      <c r="S56" s="157">
        <v>0.29166666666666669</v>
      </c>
      <c r="T56" s="158">
        <v>0.33839120370370368</v>
      </c>
      <c r="U56" s="159"/>
      <c r="V56" s="160">
        <v>67.283333333333275</v>
      </c>
      <c r="W56" s="161"/>
      <c r="X56" s="162"/>
      <c r="Y56" s="292"/>
      <c r="Z56" s="293"/>
      <c r="AA56" s="115">
        <f>M56-J56</f>
        <v>-338.49393113698034</v>
      </c>
      <c r="AB56" s="156">
        <f>M56/J56</f>
        <v>0.89742608147364233</v>
      </c>
      <c r="AC56" s="281">
        <f>AB72</f>
        <v>0.89713746663415317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2217</v>
      </c>
      <c r="G57" s="103">
        <f t="shared" si="14"/>
        <v>60457.59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2960.385756676555</v>
      </c>
      <c r="N57" s="106">
        <f>M57/L57</f>
        <v>592.07715133531099</v>
      </c>
      <c r="O57" s="108">
        <f>L57-I57</f>
        <v>0</v>
      </c>
      <c r="P57" s="109">
        <f>N57-K57</f>
        <v>-67.922848664689013</v>
      </c>
      <c r="Q57" s="110">
        <f>N57/K57</f>
        <v>0.89708659293228943</v>
      </c>
      <c r="R57" s="290"/>
      <c r="S57" s="47">
        <v>0.34171296296296294</v>
      </c>
      <c r="T57" s="48">
        <v>0.37291666666666667</v>
      </c>
      <c r="U57" s="111">
        <v>4.783333333333335</v>
      </c>
      <c r="V57" s="112">
        <v>44.93333333333338</v>
      </c>
      <c r="W57" s="113"/>
      <c r="X57" s="116"/>
      <c r="Y57" s="276"/>
      <c r="Z57" s="277"/>
      <c r="AA57" s="117">
        <f>M57-J57</f>
        <v>-339.61424332344495</v>
      </c>
      <c r="AB57" s="110">
        <f>M57/J57</f>
        <v>0.89708659293228943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3703</v>
      </c>
      <c r="G58" s="103">
        <f t="shared" si="14"/>
        <v>68616.590000000011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2959.7690941385431</v>
      </c>
      <c r="N58" s="106">
        <f>M58/L58</f>
        <v>986.58969804618107</v>
      </c>
      <c r="O58" s="108">
        <f>L58-I58</f>
        <v>0</v>
      </c>
      <c r="P58" s="109">
        <f>N58-K58</f>
        <v>-113.41030195381893</v>
      </c>
      <c r="Q58" s="110">
        <f>N58/K58</f>
        <v>0.8968997254965283</v>
      </c>
      <c r="R58" s="290"/>
      <c r="S58" s="47">
        <v>0.37708333333333333</v>
      </c>
      <c r="T58" s="48">
        <v>0.42921296296296296</v>
      </c>
      <c r="U58" s="111">
        <v>5.9999999999999787</v>
      </c>
      <c r="V58" s="112">
        <v>75.066666666666677</v>
      </c>
      <c r="W58" s="113"/>
      <c r="X58" s="116"/>
      <c r="Y58" s="276"/>
      <c r="Z58" s="277"/>
      <c r="AA58" s="117">
        <f>M58-J58</f>
        <v>-340.2309058614569</v>
      </c>
      <c r="AB58" s="110">
        <f>M58/J58</f>
        <v>0.89689972549652819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2960.5536398927056</v>
      </c>
      <c r="N72" s="138">
        <f>M72/L72</f>
        <v>740.13840997317641</v>
      </c>
      <c r="O72" s="139">
        <f>L72-I72</f>
        <v>0</v>
      </c>
      <c r="P72" s="140">
        <f>N72-K72</f>
        <v>-84.861590026823592</v>
      </c>
      <c r="Q72" s="141">
        <f>N72/K72</f>
        <v>0.89713746663415317</v>
      </c>
      <c r="R72" s="291"/>
      <c r="S72" s="142">
        <f>S56</f>
        <v>0.29166666666666669</v>
      </c>
      <c r="T72" s="143">
        <f>INDEX(T56:T71,COUNTA(T56:T71))</f>
        <v>0.42921296296296296</v>
      </c>
      <c r="U72" s="144"/>
      <c r="V72" s="166"/>
      <c r="W72" s="99"/>
      <c r="X72" s="69"/>
      <c r="Y72" s="279"/>
      <c r="Z72" s="280"/>
      <c r="AA72" s="168">
        <f>M72-J72</f>
        <v>-339.44636010729437</v>
      </c>
      <c r="AB72" s="141">
        <f>M72/J72</f>
        <v>0.89713746663415317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1262</v>
      </c>
      <c r="G73" s="148">
        <f t="shared" ref="G73:G75" si="18">E73*F73</f>
        <v>22943.16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3144.0830449827013</v>
      </c>
      <c r="N73" s="152">
        <f>M73/L73</f>
        <v>1048.0276816609005</v>
      </c>
      <c r="O73" s="154">
        <f>L73-I73</f>
        <v>0</v>
      </c>
      <c r="P73" s="155">
        <f>N73-K73</f>
        <v>-151.9723183390995</v>
      </c>
      <c r="Q73" s="156">
        <f>N73/K73</f>
        <v>0.87335640138408377</v>
      </c>
      <c r="R73" s="289">
        <f>Q89</f>
        <v>0.88010145609917789</v>
      </c>
      <c r="S73" s="157">
        <v>0.25</v>
      </c>
      <c r="T73" s="158">
        <v>0.26672453703703702</v>
      </c>
      <c r="U73" s="159"/>
      <c r="V73" s="160">
        <v>24.083333333333314</v>
      </c>
      <c r="W73" s="161"/>
      <c r="X73" s="162"/>
      <c r="Y73" s="292"/>
      <c r="Z73" s="293"/>
      <c r="AA73" s="115">
        <f>M73-J73</f>
        <v>-455.91695501729873</v>
      </c>
      <c r="AB73" s="156">
        <f>M73/J73</f>
        <v>0.87335640138408366</v>
      </c>
      <c r="AC73" s="281">
        <f>AB89</f>
        <v>0.88010145609917789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4967</v>
      </c>
      <c r="G74" s="103">
        <f t="shared" si="18"/>
        <v>69687.009999999995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2692.9518072289143</v>
      </c>
      <c r="N74" s="106">
        <f>M74/L74</f>
        <v>897.65060240963805</v>
      </c>
      <c r="O74" s="108">
        <f>L74-I74</f>
        <v>0</v>
      </c>
      <c r="P74" s="109">
        <f>N74-K74</f>
        <v>-102.34939759036195</v>
      </c>
      <c r="Q74" s="110">
        <f>N74/K74</f>
        <v>0.89765060240963801</v>
      </c>
      <c r="R74" s="290"/>
      <c r="S74" s="47">
        <v>0.27731481481481479</v>
      </c>
      <c r="T74" s="48">
        <v>0.35416666666666669</v>
      </c>
      <c r="U74" s="111">
        <v>15.249999999999986</v>
      </c>
      <c r="V74" s="112">
        <v>110.66666666666673</v>
      </c>
      <c r="W74" s="113"/>
      <c r="X74" s="116"/>
      <c r="Y74" s="276"/>
      <c r="Z74" s="277"/>
      <c r="AA74" s="117">
        <f>M74-J74</f>
        <v>-307.04819277108572</v>
      </c>
      <c r="AB74" s="110">
        <f>M74/J74</f>
        <v>0.89765060240963812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6437</v>
      </c>
      <c r="G75" s="103">
        <f t="shared" si="18"/>
        <v>91920.36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3139.9999999999991</v>
      </c>
      <c r="N75" s="106">
        <f>M75/L75</f>
        <v>1046.6666666666663</v>
      </c>
      <c r="O75" s="108">
        <f>L75-I75</f>
        <v>0</v>
      </c>
      <c r="P75" s="109">
        <f>N75-K75</f>
        <v>-153.33333333333371</v>
      </c>
      <c r="Q75" s="110">
        <f>N75/K75</f>
        <v>0.8722222222222219</v>
      </c>
      <c r="R75" s="290"/>
      <c r="S75" s="47">
        <v>0.36527777777777776</v>
      </c>
      <c r="T75" s="48">
        <v>0.45069444444444445</v>
      </c>
      <c r="U75" s="111">
        <v>15.999999999999943</v>
      </c>
      <c r="V75" s="112">
        <v>123.00000000000004</v>
      </c>
      <c r="W75" s="113"/>
      <c r="X75" s="116"/>
      <c r="Y75" s="276"/>
      <c r="Z75" s="277"/>
      <c r="AA75" s="117">
        <f>M75-J75</f>
        <v>-460.00000000000091</v>
      </c>
      <c r="AB75" s="110">
        <f>M75/J75</f>
        <v>0.87222222222222201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2992.3449507372047</v>
      </c>
      <c r="N89" s="138">
        <f>M89/L89</f>
        <v>997.44831691240154</v>
      </c>
      <c r="O89" s="139">
        <f>L89-I89</f>
        <v>0</v>
      </c>
      <c r="P89" s="140">
        <f>N89-K89</f>
        <v>-135.88501642093172</v>
      </c>
      <c r="Q89" s="141">
        <f>N89/K89</f>
        <v>0.88010145609917789</v>
      </c>
      <c r="R89" s="291"/>
      <c r="S89" s="142">
        <f>S73</f>
        <v>0.25</v>
      </c>
      <c r="T89" s="143">
        <f>INDEX(T73:T88,COUNTA(T73:T88))</f>
        <v>0.45069444444444445</v>
      </c>
      <c r="U89" s="144"/>
      <c r="V89" s="166"/>
      <c r="W89" s="99"/>
      <c r="X89" s="69"/>
      <c r="Y89" s="279"/>
      <c r="Z89" s="280"/>
      <c r="AA89" s="168">
        <f>M89-J89</f>
        <v>-407.65504926279527</v>
      </c>
      <c r="AB89" s="141">
        <f>M89/J89</f>
        <v>0.88010145609917789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1669</v>
      </c>
      <c r="G90" s="148">
        <f t="shared" ref="G90:G93" si="23">E90*F90</f>
        <v>41775.07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2929.497805948321</v>
      </c>
      <c r="N90" s="152">
        <f>M90/L90</f>
        <v>732.37445148708025</v>
      </c>
      <c r="O90" s="154">
        <f>L90-I90</f>
        <v>0</v>
      </c>
      <c r="P90" s="155">
        <f>N90-K90</f>
        <v>-92.62554851291975</v>
      </c>
      <c r="Q90" s="156">
        <f>N90/K90</f>
        <v>0.88772660786312763</v>
      </c>
      <c r="R90" s="289">
        <f>Q106</f>
        <v>0.8860093065584651</v>
      </c>
      <c r="S90" s="157">
        <v>0.29166666666666669</v>
      </c>
      <c r="T90" s="158">
        <v>0.31540509259259258</v>
      </c>
      <c r="U90" s="159"/>
      <c r="V90" s="160">
        <v>34.183333333333294</v>
      </c>
      <c r="W90" s="158"/>
      <c r="X90" s="169"/>
      <c r="Y90" s="292"/>
      <c r="Z90" s="293"/>
      <c r="AA90" s="115">
        <f>M90-J90</f>
        <v>-370.502194051679</v>
      </c>
      <c r="AB90" s="156">
        <f>M90/J90</f>
        <v>0.88772660786312763</v>
      </c>
      <c r="AC90" s="281">
        <f>AB106</f>
        <v>0.88600930655846521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2016</v>
      </c>
      <c r="G91" s="103">
        <f t="shared" si="23"/>
        <v>50037.120000000003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2931.1793214862682</v>
      </c>
      <c r="N91" s="106">
        <f>M91/L91</f>
        <v>732.79483037156706</v>
      </c>
      <c r="O91" s="108">
        <f>L91-I91</f>
        <v>0</v>
      </c>
      <c r="P91" s="109">
        <f>N91-K91</f>
        <v>-92.205169628432941</v>
      </c>
      <c r="Q91" s="110">
        <f>N91/K91</f>
        <v>0.88823615802614186</v>
      </c>
      <c r="R91" s="290"/>
      <c r="S91" s="47">
        <v>0.32569444444444445</v>
      </c>
      <c r="T91" s="48">
        <v>0.35435185185185186</v>
      </c>
      <c r="U91" s="111">
        <v>14.816666666666691</v>
      </c>
      <c r="V91" s="112">
        <v>41.266666666666666</v>
      </c>
      <c r="W91" s="113"/>
      <c r="X91" s="13"/>
      <c r="Y91" s="276"/>
      <c r="Z91" s="277"/>
      <c r="AA91" s="117">
        <f>M91-J91</f>
        <v>-368.82067851373176</v>
      </c>
      <c r="AB91" s="110">
        <f>M91/J91</f>
        <v>0.88823615802614186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3066</v>
      </c>
      <c r="G92" s="103">
        <f t="shared" si="23"/>
        <v>91980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2692.0975609756088</v>
      </c>
      <c r="N92" s="106">
        <f>M92/L92</f>
        <v>897.36585365853625</v>
      </c>
      <c r="O92" s="108">
        <f>L92-I92</f>
        <v>0</v>
      </c>
      <c r="P92" s="109">
        <f>N92-K92</f>
        <v>-102.63414634146375</v>
      </c>
      <c r="Q92" s="110">
        <f>N92/K92</f>
        <v>0.89736585365853627</v>
      </c>
      <c r="R92" s="290"/>
      <c r="S92" s="47">
        <v>0.36527777777777776</v>
      </c>
      <c r="T92" s="48">
        <v>0.41273148148148148</v>
      </c>
      <c r="U92" s="111">
        <v>15.733333333333288</v>
      </c>
      <c r="V92" s="112">
        <v>68.333333333333357</v>
      </c>
      <c r="W92" s="113"/>
      <c r="X92" s="13"/>
      <c r="Y92" s="276"/>
      <c r="Z92" s="277"/>
      <c r="AA92" s="117">
        <f>M92-J92</f>
        <v>-307.90243902439124</v>
      </c>
      <c r="AB92" s="110">
        <f>M92/J92</f>
        <v>0.89736585365853627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2583</v>
      </c>
      <c r="G93" s="103">
        <f t="shared" si="23"/>
        <v>46958.94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3142.5481581615422</v>
      </c>
      <c r="N93" s="106">
        <f>M93/L93</f>
        <v>1047.5160527205142</v>
      </c>
      <c r="O93" s="108">
        <f>L93-I93</f>
        <v>0</v>
      </c>
      <c r="P93" s="109">
        <f>N93-K93</f>
        <v>-152.48394727948585</v>
      </c>
      <c r="Q93" s="110">
        <f>N93/K93</f>
        <v>0.87293004393376183</v>
      </c>
      <c r="R93" s="290"/>
      <c r="S93" s="47">
        <v>0.42291666666666666</v>
      </c>
      <c r="T93" s="48">
        <v>0.45716435185185184</v>
      </c>
      <c r="U93" s="111">
        <v>14.666666666666668</v>
      </c>
      <c r="V93" s="112">
        <v>49.316666666666649</v>
      </c>
      <c r="W93" s="113"/>
      <c r="X93" s="116"/>
      <c r="Y93" s="276"/>
      <c r="Z93" s="277"/>
      <c r="AA93" s="117">
        <f>M93-J93</f>
        <v>-457.45184183845777</v>
      </c>
      <c r="AB93" s="110">
        <f>M93/J93</f>
        <v>0.87293004393376172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2923.8307116429351</v>
      </c>
      <c r="N106" s="138">
        <f>M106/L106</f>
        <v>835.38020332655287</v>
      </c>
      <c r="O106" s="139">
        <f>L106-I106</f>
        <v>0</v>
      </c>
      <c r="P106" s="140">
        <f>N106-K106</f>
        <v>-107.47693953059002</v>
      </c>
      <c r="Q106" s="141">
        <f>N106/K106</f>
        <v>0.8860093065584651</v>
      </c>
      <c r="R106" s="291"/>
      <c r="S106" s="142">
        <f>S90</f>
        <v>0.29166666666666669</v>
      </c>
      <c r="T106" s="143">
        <f>INDEX(T90:T105,COUNTA(T90:T105))</f>
        <v>0.45716435185185184</v>
      </c>
      <c r="U106" s="144"/>
      <c r="V106" s="166"/>
      <c r="W106" s="167"/>
      <c r="X106" s="138"/>
      <c r="Y106" s="279"/>
      <c r="Z106" s="280"/>
      <c r="AA106" s="168">
        <f>M106-J106</f>
        <v>-376.16928835706494</v>
      </c>
      <c r="AB106" s="141">
        <f>M106/J106</f>
        <v>0.88600930655846521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1867</v>
      </c>
      <c r="G107" s="148">
        <f t="shared" ref="G107:G110" si="27">E107*F107</f>
        <v>47869.880000000005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3174.8700991969795</v>
      </c>
      <c r="N107" s="152">
        <f>M107/L107</f>
        <v>288.6245544724527</v>
      </c>
      <c r="O107" s="154">
        <f>L107-I107</f>
        <v>0</v>
      </c>
      <c r="P107" s="155">
        <f>N107-K107</f>
        <v>-38.648172800274551</v>
      </c>
      <c r="Q107" s="156">
        <f>N107/K107</f>
        <v>0.88190836088805002</v>
      </c>
      <c r="R107" s="289">
        <f>Q123</f>
        <v>0.87363086148394309</v>
      </c>
      <c r="S107" s="157">
        <v>0.70833333333333337</v>
      </c>
      <c r="T107" s="158">
        <v>0.73283564814814817</v>
      </c>
      <c r="U107" s="159"/>
      <c r="V107" s="160">
        <v>35.283333333333303</v>
      </c>
      <c r="W107" s="158"/>
      <c r="X107" s="169"/>
      <c r="Y107" s="292"/>
      <c r="Z107" s="293"/>
      <c r="AA107" s="115">
        <f>M107-J107</f>
        <v>-425.12990080302052</v>
      </c>
      <c r="AB107" s="156">
        <f>M107/J107</f>
        <v>0.8819083608880498</v>
      </c>
      <c r="AC107" s="281">
        <f>AB123</f>
        <v>0.87363086148394309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2195</v>
      </c>
      <c r="G108" s="103">
        <f t="shared" si="27"/>
        <v>64796.4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3139.451728247926</v>
      </c>
      <c r="N108" s="106">
        <f>M108/L108</f>
        <v>261.62097735399385</v>
      </c>
      <c r="O108" s="108">
        <f>L108-I108</f>
        <v>0</v>
      </c>
      <c r="P108" s="109">
        <f>N108-K108</f>
        <v>-38.379022646006149</v>
      </c>
      <c r="Q108" s="110">
        <f>N108/K108</f>
        <v>0.87206992451331289</v>
      </c>
      <c r="R108" s="290"/>
      <c r="S108" s="47">
        <v>0.73614583333333339</v>
      </c>
      <c r="T108" s="48">
        <v>0.76527777777777772</v>
      </c>
      <c r="U108" s="111">
        <v>4.766666666666719</v>
      </c>
      <c r="V108" s="112">
        <v>41.949999999999847</v>
      </c>
      <c r="W108" s="113"/>
      <c r="X108" s="13"/>
      <c r="Y108" s="276"/>
      <c r="Z108" s="277"/>
      <c r="AA108" s="117">
        <f>M108-J108</f>
        <v>-460.54827175207402</v>
      </c>
      <c r="AB108" s="110">
        <f>M108/J108</f>
        <v>0.87206992451331278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2422</v>
      </c>
      <c r="G109" s="103">
        <f t="shared" si="27"/>
        <v>72296.7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3140.9221902017302</v>
      </c>
      <c r="N109" s="106">
        <f>M109/L109</f>
        <v>261.74351585014421</v>
      </c>
      <c r="O109" s="108">
        <f>L109-I109</f>
        <v>0</v>
      </c>
      <c r="P109" s="109">
        <f>N109-K109</f>
        <v>-38.256484149855794</v>
      </c>
      <c r="Q109" s="110">
        <f>N109/K109</f>
        <v>0.87247838616714735</v>
      </c>
      <c r="R109" s="290"/>
      <c r="S109" s="47">
        <v>0.76875000000000004</v>
      </c>
      <c r="T109" s="48">
        <v>0.80087962962962966</v>
      </c>
      <c r="U109" s="111">
        <v>5.0000000000001421</v>
      </c>
      <c r="V109" s="112">
        <v>46.266666666666652</v>
      </c>
      <c r="W109" s="113"/>
      <c r="X109" s="13"/>
      <c r="Y109" s="276"/>
      <c r="Z109" s="277"/>
      <c r="AA109" s="117">
        <f>M109-J109</f>
        <v>-459.07780979826975</v>
      </c>
      <c r="AB109" s="110">
        <f>M109/J109</f>
        <v>0.87247838616714724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1612</v>
      </c>
      <c r="G110" s="103">
        <f t="shared" si="27"/>
        <v>46054.840000000004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3125.0403877221443</v>
      </c>
      <c r="N110" s="106">
        <f>M110/L110</f>
        <v>260.42003231017867</v>
      </c>
      <c r="O110" s="108">
        <f>L110-I110</f>
        <v>0</v>
      </c>
      <c r="P110" s="109">
        <f>N110-K110</f>
        <v>-39.579967689821331</v>
      </c>
      <c r="Q110" s="110">
        <f>N110/K110</f>
        <v>0.86806677436726221</v>
      </c>
      <c r="R110" s="290"/>
      <c r="S110" s="47">
        <v>0.80489583333333337</v>
      </c>
      <c r="T110" s="48">
        <v>0.82638888888888884</v>
      </c>
      <c r="U110" s="111">
        <v>5.7833333333333314</v>
      </c>
      <c r="V110" s="112">
        <v>30.949999999999882</v>
      </c>
      <c r="W110" s="113"/>
      <c r="X110" s="116"/>
      <c r="Y110" s="276"/>
      <c r="Z110" s="277"/>
      <c r="AA110" s="117">
        <f>M110-J110</f>
        <v>-474.95961227785574</v>
      </c>
      <c r="AB110" s="110">
        <f>M110/J110</f>
        <v>0.86806677436726232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3145.0711013421951</v>
      </c>
      <c r="N123" s="138">
        <f>M123/L123</f>
        <v>267.66562564614429</v>
      </c>
      <c r="O123" s="139">
        <f>L123-I123</f>
        <v>0</v>
      </c>
      <c r="P123" s="140">
        <f>N123-K123</f>
        <v>-38.717353077259986</v>
      </c>
      <c r="Q123" s="141">
        <f>N123/K123</f>
        <v>0.87363086148394309</v>
      </c>
      <c r="R123" s="291"/>
      <c r="S123" s="142">
        <f>S107</f>
        <v>0.70833333333333337</v>
      </c>
      <c r="T123" s="143">
        <f>INDEX(T107:T122,COUNTA(T107:T122))</f>
        <v>0.82638888888888884</v>
      </c>
      <c r="U123" s="144"/>
      <c r="V123" s="166"/>
      <c r="W123" s="167"/>
      <c r="X123" s="138"/>
      <c r="Y123" s="279"/>
      <c r="Z123" s="280"/>
      <c r="AA123" s="168">
        <f>M123-J123</f>
        <v>-454.92889865780489</v>
      </c>
      <c r="AB123" s="141">
        <f>M123/J123</f>
        <v>0.87363086148394309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1622</v>
      </c>
      <c r="G124" s="148">
        <f t="shared" ref="G124:G127" si="31">E124*F124</f>
        <v>36462.559999999998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2672.4027459954318</v>
      </c>
      <c r="N124" s="152">
        <f>M124/L124</f>
        <v>534.48054919908634</v>
      </c>
      <c r="O124" s="154">
        <f>L124-I124</f>
        <v>0</v>
      </c>
      <c r="P124" s="155">
        <f>N124-K124</f>
        <v>-65.51945080091366</v>
      </c>
      <c r="Q124" s="156">
        <f>N124/K124</f>
        <v>0.89080091533181061</v>
      </c>
      <c r="R124" s="289">
        <f>Q140</f>
        <v>0.89480448817107061</v>
      </c>
      <c r="S124" s="157">
        <v>0.70833333333333337</v>
      </c>
      <c r="T124" s="158">
        <v>0.73362268518518514</v>
      </c>
      <c r="U124" s="159"/>
      <c r="V124" s="160">
        <v>36.416666666666551</v>
      </c>
      <c r="W124" s="161"/>
      <c r="X124" s="162"/>
      <c r="Y124" s="292"/>
      <c r="Z124" s="293"/>
      <c r="AA124" s="115">
        <f>M124-J124</f>
        <v>-327.59725400456819</v>
      </c>
      <c r="AB124" s="156">
        <f>M124/J124</f>
        <v>0.89080091533181061</v>
      </c>
      <c r="AC124" s="281">
        <f>AB140</f>
        <v>0.89480448817107061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2234</v>
      </c>
      <c r="G125" s="103">
        <f t="shared" si="31"/>
        <v>54822.36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2673.6702127659632</v>
      </c>
      <c r="N125" s="106">
        <f>M125/L125</f>
        <v>668.41755319149081</v>
      </c>
      <c r="O125" s="108">
        <f>L125-I125</f>
        <v>0</v>
      </c>
      <c r="P125" s="109">
        <f>N125-K125</f>
        <v>-81.582446808509189</v>
      </c>
      <c r="Q125" s="110">
        <f>N125/K125</f>
        <v>0.89122340425532109</v>
      </c>
      <c r="R125" s="290"/>
      <c r="S125" s="47">
        <v>0.7368055555555556</v>
      </c>
      <c r="T125" s="48">
        <v>0.77162037037037035</v>
      </c>
      <c r="U125" s="111">
        <v>4.5833333333334636</v>
      </c>
      <c r="V125" s="112">
        <v>50.133333333333226</v>
      </c>
      <c r="W125" s="113"/>
      <c r="X125" s="116"/>
      <c r="Y125" s="276"/>
      <c r="Z125" s="277"/>
      <c r="AA125" s="117">
        <f>M125-J125</f>
        <v>-326.32978723403676</v>
      </c>
      <c r="AB125" s="110">
        <f>M125/J125</f>
        <v>0.89122340425532109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1492</v>
      </c>
      <c r="G126" s="103">
        <f t="shared" si="31"/>
        <v>24916.399999999998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2964.2384105960341</v>
      </c>
      <c r="N126" s="106">
        <f>M126/L126</f>
        <v>988.079470198678</v>
      </c>
      <c r="O126" s="108">
        <f>L126-I126</f>
        <v>0</v>
      </c>
      <c r="P126" s="109">
        <f>N126-K126</f>
        <v>-111.920529801322</v>
      </c>
      <c r="Q126" s="110">
        <f>N126/K126</f>
        <v>0.89825406381698003</v>
      </c>
      <c r="R126" s="290"/>
      <c r="S126" s="47">
        <v>0.77500000000000002</v>
      </c>
      <c r="T126" s="48">
        <v>0.79597222222222219</v>
      </c>
      <c r="U126" s="111">
        <v>4.8666666666667346</v>
      </c>
      <c r="V126" s="112">
        <v>30.199999999999925</v>
      </c>
      <c r="W126" s="113"/>
      <c r="X126" s="116"/>
      <c r="Y126" s="276"/>
      <c r="Z126" s="277"/>
      <c r="AA126" s="117">
        <f>M126-J126</f>
        <v>-335.7615894039659</v>
      </c>
      <c r="AB126" s="110">
        <f>M126/J126</f>
        <v>0.89825406381698003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5441</v>
      </c>
      <c r="G127" s="103">
        <f t="shared" si="31"/>
        <v>97339.49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2964.2251815980626</v>
      </c>
      <c r="N127" s="106">
        <f>M127/L127</f>
        <v>741.05629539951565</v>
      </c>
      <c r="O127" s="108">
        <f>L127-I127</f>
        <v>0</v>
      </c>
      <c r="P127" s="109">
        <f>N127-K127</f>
        <v>-83.943704600484352</v>
      </c>
      <c r="Q127" s="110">
        <f>N127/K127</f>
        <v>0.89825005502971589</v>
      </c>
      <c r="R127" s="290"/>
      <c r="S127" s="47">
        <v>0.7993055555555556</v>
      </c>
      <c r="T127" s="48">
        <v>0.87578703703703709</v>
      </c>
      <c r="U127" s="111">
        <v>4.8000000000001108</v>
      </c>
      <c r="V127" s="112">
        <v>110.13333333333334</v>
      </c>
      <c r="W127" s="113"/>
      <c r="X127" s="116"/>
      <c r="Y127" s="276"/>
      <c r="Z127" s="277"/>
      <c r="AA127" s="117">
        <f>M127-J127</f>
        <v>-335.77481840193741</v>
      </c>
      <c r="AB127" s="110">
        <f>M127/J127</f>
        <v>0.89825005502971589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2818.6341377388726</v>
      </c>
      <c r="N140" s="138">
        <f>M140/L140</f>
        <v>704.65853443471815</v>
      </c>
      <c r="O140" s="139">
        <f>L140-I140</f>
        <v>0</v>
      </c>
      <c r="P140" s="140">
        <f>N140-K140</f>
        <v>-82.841465565281851</v>
      </c>
      <c r="Q140" s="141">
        <f>N140/K140</f>
        <v>0.89480448817107061</v>
      </c>
      <c r="R140" s="291"/>
      <c r="S140" s="142">
        <f>S124</f>
        <v>0.70833333333333337</v>
      </c>
      <c r="T140" s="143">
        <f>INDEX(T124:T139,COUNTA(T124:T139))</f>
        <v>0.87578703703703709</v>
      </c>
      <c r="U140" s="144"/>
      <c r="V140" s="166"/>
      <c r="W140" s="99"/>
      <c r="X140" s="69"/>
      <c r="Y140" s="279"/>
      <c r="Z140" s="280"/>
      <c r="AA140" s="168">
        <f>M140-J140</f>
        <v>-331.3658622611274</v>
      </c>
      <c r="AB140" s="141">
        <f>M140/J140</f>
        <v>0.89480448817107061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1780</v>
      </c>
      <c r="G141" s="148">
        <f t="shared" ref="G141:G143" si="36">E141*F141</f>
        <v>39658.400000000001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2965.2938454419264</v>
      </c>
      <c r="N141" s="152">
        <f>M141/L141</f>
        <v>593.05876908838525</v>
      </c>
      <c r="O141" s="154">
        <f>L141-I141</f>
        <v>0</v>
      </c>
      <c r="P141" s="155">
        <f>N141-K141</f>
        <v>-66.941230911614753</v>
      </c>
      <c r="Q141" s="156">
        <f>N141/K141</f>
        <v>0.89857389255815945</v>
      </c>
      <c r="R141" s="289">
        <f>Q157</f>
        <v>0.89805429602893561</v>
      </c>
      <c r="S141" s="157">
        <v>0.70833333333333337</v>
      </c>
      <c r="T141" s="158">
        <v>0.73334490740740743</v>
      </c>
      <c r="U141" s="159"/>
      <c r="V141" s="160">
        <v>36.016666666666652</v>
      </c>
      <c r="W141" s="161"/>
      <c r="X141" s="162"/>
      <c r="Y141" s="292"/>
      <c r="Z141" s="293"/>
      <c r="AA141" s="115">
        <f>M141-J141</f>
        <v>-334.70615455807365</v>
      </c>
      <c r="AB141" s="156">
        <f>M141/J141</f>
        <v>0.89857389255815945</v>
      </c>
      <c r="AC141" s="281">
        <f>AB157</f>
        <v>0.89805429602893549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789</v>
      </c>
      <c r="G142" s="103">
        <f t="shared" si="36"/>
        <v>14344.02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2964.9269311064636</v>
      </c>
      <c r="N142" s="106">
        <f>M142/L142</f>
        <v>741.2317327766159</v>
      </c>
      <c r="O142" s="108">
        <f>L142-I142</f>
        <v>0</v>
      </c>
      <c r="P142" s="109">
        <f>N142-K142</f>
        <v>-83.7682672233841</v>
      </c>
      <c r="Q142" s="110">
        <f>N142/K142</f>
        <v>0.89846270639589809</v>
      </c>
      <c r="R142" s="290"/>
      <c r="S142" s="47">
        <v>0.73682870370370368</v>
      </c>
      <c r="T142" s="48">
        <v>0.74791666666666667</v>
      </c>
      <c r="U142" s="111">
        <v>5.0166666666665982</v>
      </c>
      <c r="V142" s="112">
        <v>15.966666666666711</v>
      </c>
      <c r="W142" s="113"/>
      <c r="X142" s="116"/>
      <c r="Y142" s="276"/>
      <c r="Z142" s="277"/>
      <c r="AA142" s="117">
        <f>M142-J142</f>
        <v>-335.0730688935364</v>
      </c>
      <c r="AB142" s="110">
        <f>M142/J142</f>
        <v>0.89846270639589809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8148</v>
      </c>
      <c r="G143" s="103">
        <f t="shared" si="36"/>
        <v>135745.68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2960.5167541380711</v>
      </c>
      <c r="N143" s="106">
        <f>M143/L143</f>
        <v>740.12918853451777</v>
      </c>
      <c r="O143" s="108">
        <f>L143-I143</f>
        <v>0</v>
      </c>
      <c r="P143" s="109">
        <f>N143-K143</f>
        <v>-84.870811465482234</v>
      </c>
      <c r="Q143" s="110">
        <f>N143/K143</f>
        <v>0.89712628913274883</v>
      </c>
      <c r="R143" s="290"/>
      <c r="S143" s="47">
        <v>0.75138888888888888</v>
      </c>
      <c r="T143" s="48">
        <v>0.86606481481481479</v>
      </c>
      <c r="U143" s="111">
        <v>4.9999999999999822</v>
      </c>
      <c r="V143" s="112">
        <v>165.1333333333333</v>
      </c>
      <c r="W143" s="113"/>
      <c r="X143" s="116"/>
      <c r="Y143" s="276"/>
      <c r="Z143" s="277"/>
      <c r="AA143" s="117">
        <f>M143-J143</f>
        <v>-339.48324586192894</v>
      </c>
      <c r="AB143" s="110">
        <f>M143/J143</f>
        <v>0.89712628913274883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2963.5791768954873</v>
      </c>
      <c r="N157" s="138">
        <f>M157/L157</f>
        <v>683.90288697588176</v>
      </c>
      <c r="O157" s="139">
        <f>L157-I157</f>
        <v>0</v>
      </c>
      <c r="P157" s="140">
        <f>N157-K157</f>
        <v>-77.635574562579791</v>
      </c>
      <c r="Q157" s="141">
        <f>N157/K157</f>
        <v>0.89805429602893561</v>
      </c>
      <c r="R157" s="291"/>
      <c r="S157" s="142">
        <f>S141</f>
        <v>0.70833333333333337</v>
      </c>
      <c r="T157" s="143">
        <f>INDEX(T141:T156,COUNTA(T141:T156))</f>
        <v>0.86606481481481479</v>
      </c>
      <c r="U157" s="144"/>
      <c r="V157" s="166"/>
      <c r="W157" s="99"/>
      <c r="X157" s="69"/>
      <c r="Y157" s="279"/>
      <c r="Z157" s="280"/>
      <c r="AA157" s="168">
        <f>M157-J157</f>
        <v>-336.42082310451269</v>
      </c>
      <c r="AB157" s="141">
        <f>M157/J157</f>
        <v>0.89805429602893549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1482</v>
      </c>
      <c r="G158" s="148">
        <f t="shared" ref="G158:G161" si="41">E158*F158</f>
        <v>20792.46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2693.1852599697131</v>
      </c>
      <c r="N158" s="152">
        <f>M158/L158</f>
        <v>897.72841998990441</v>
      </c>
      <c r="O158" s="154">
        <f>L158-I158</f>
        <v>0</v>
      </c>
      <c r="P158" s="155">
        <f>N158-K158</f>
        <v>-102.27158001009559</v>
      </c>
      <c r="Q158" s="156">
        <f>N158/K158</f>
        <v>0.89772841998990438</v>
      </c>
      <c r="R158" s="289">
        <f>Q174</f>
        <v>0.88453471895073144</v>
      </c>
      <c r="S158" s="157">
        <v>0.70833333333333337</v>
      </c>
      <c r="T158" s="158">
        <v>0.73126157407407411</v>
      </c>
      <c r="U158" s="159"/>
      <c r="V158" s="160">
        <v>33.016666666666659</v>
      </c>
      <c r="W158" s="161"/>
      <c r="X158" s="162"/>
      <c r="Y158" s="292"/>
      <c r="Z158" s="293"/>
      <c r="AA158" s="115">
        <f>M158-J158</f>
        <v>-306.81474003028688</v>
      </c>
      <c r="AB158" s="156">
        <f>M158/J158</f>
        <v>0.89772841998990438</v>
      </c>
      <c r="AC158" s="281">
        <f>AB174</f>
        <v>0.88453471895073132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1347</v>
      </c>
      <c r="G159" s="103">
        <f t="shared" si="41"/>
        <v>24488.46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3148.8311688311737</v>
      </c>
      <c r="N159" s="106">
        <f>M159/L159</f>
        <v>1049.6103896103912</v>
      </c>
      <c r="O159" s="108">
        <f>L159-I159</f>
        <v>0</v>
      </c>
      <c r="P159" s="109">
        <f>N159-K159</f>
        <v>-150.38961038960883</v>
      </c>
      <c r="Q159" s="110">
        <f>N159/K159</f>
        <v>0.87467532467532594</v>
      </c>
      <c r="R159" s="290"/>
      <c r="S159" s="47">
        <v>0.74189814814814814</v>
      </c>
      <c r="T159" s="48">
        <v>0.75972222222222219</v>
      </c>
      <c r="U159" s="111">
        <v>15.31666666666661</v>
      </c>
      <c r="V159" s="112">
        <v>25.666666666666629</v>
      </c>
      <c r="W159" s="113"/>
      <c r="X159" s="116"/>
      <c r="Y159" s="276"/>
      <c r="Z159" s="277"/>
      <c r="AA159" s="117">
        <f>M159-J159</f>
        <v>-451.16883116882627</v>
      </c>
      <c r="AB159" s="110">
        <f>M159/J159</f>
        <v>0.87467532467532605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6227</v>
      </c>
      <c r="G160" s="103">
        <f t="shared" si="41"/>
        <v>88921.56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3140.5435696273466</v>
      </c>
      <c r="N160" s="106">
        <f>M160/L160</f>
        <v>1046.8478565424489</v>
      </c>
      <c r="O160" s="108">
        <f>L160-I160</f>
        <v>0</v>
      </c>
      <c r="P160" s="109">
        <f>N160-K160</f>
        <v>-153.15214345755112</v>
      </c>
      <c r="Q160" s="110">
        <f>N160/K160</f>
        <v>0.87237321378537402</v>
      </c>
      <c r="R160" s="290"/>
      <c r="S160" s="47">
        <v>0.77016203703703701</v>
      </c>
      <c r="T160" s="48">
        <v>0.85277777777777775</v>
      </c>
      <c r="U160" s="111">
        <v>15.033333333333339</v>
      </c>
      <c r="V160" s="112">
        <v>118.96666666666667</v>
      </c>
      <c r="W160" s="113">
        <v>0.85277777777777775</v>
      </c>
      <c r="X160" s="116">
        <v>0.90555555555555556</v>
      </c>
      <c r="Y160" s="276"/>
      <c r="Z160" s="277"/>
      <c r="AA160" s="117">
        <f>M160-J160</f>
        <v>-459.45643037265336</v>
      </c>
      <c r="AB160" s="110">
        <f>M160/J160</f>
        <v>0.87237321378537402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6832</v>
      </c>
      <c r="G161" s="103">
        <f t="shared" si="41"/>
        <v>95852.959999999992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2693.2982917214199</v>
      </c>
      <c r="N161" s="106">
        <f>M161/L161</f>
        <v>897.7660972404733</v>
      </c>
      <c r="O161" s="108">
        <f>L161-I161</f>
        <v>0</v>
      </c>
      <c r="P161" s="109">
        <f>N161-K161</f>
        <v>-102.2339027595267</v>
      </c>
      <c r="Q161" s="110">
        <f>N161/K161</f>
        <v>0.89776609724047329</v>
      </c>
      <c r="R161" s="290"/>
      <c r="S161" s="47">
        <v>0.90555555555555556</v>
      </c>
      <c r="T161" s="48">
        <v>1.01125</v>
      </c>
      <c r="U161" s="111">
        <v>76.000000000000057</v>
      </c>
      <c r="V161" s="112">
        <v>152.19999999999996</v>
      </c>
      <c r="W161" s="113"/>
      <c r="X161" s="116"/>
      <c r="Y161" s="276"/>
      <c r="Z161" s="277"/>
      <c r="AA161" s="117">
        <f>M161-J161</f>
        <v>-306.7017082785801</v>
      </c>
      <c r="AB161" s="110">
        <f>M161/J161</f>
        <v>0.89776609724047329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2918.9645725374135</v>
      </c>
      <c r="N174" s="138">
        <f t="shared" ref="N174:N180" si="45">M174/L174</f>
        <v>972.98819084580452</v>
      </c>
      <c r="O174" s="139">
        <f t="shared" ref="O174:O180" si="46">L174-I174</f>
        <v>0</v>
      </c>
      <c r="P174" s="140">
        <f t="shared" ref="P174:P180" si="47">N174-K174</f>
        <v>-127.01180915419548</v>
      </c>
      <c r="Q174" s="141">
        <f t="shared" ref="Q174:Q180" si="48">N174/K174</f>
        <v>0.88453471895073144</v>
      </c>
      <c r="R174" s="291"/>
      <c r="S174" s="142">
        <f>S158</f>
        <v>0.70833333333333337</v>
      </c>
      <c r="T174" s="143">
        <f>INDEX(T158:T173,COUNTA(T158:T173))</f>
        <v>1.01125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-381.03542746258654</v>
      </c>
      <c r="AB174" s="141">
        <f t="shared" ref="AB174:AB180" si="50">M174/J174</f>
        <v>0.88453471895073132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1127</v>
      </c>
      <c r="G175" s="148">
        <f t="shared" ref="G175:G180" si="51">E175*F175</f>
        <v>20488.86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3142.6800929512074</v>
      </c>
      <c r="N175" s="152">
        <f t="shared" si="45"/>
        <v>1047.5600309837357</v>
      </c>
      <c r="O175" s="154">
        <f t="shared" si="46"/>
        <v>0</v>
      </c>
      <c r="P175" s="155">
        <f t="shared" si="47"/>
        <v>-152.43996901626429</v>
      </c>
      <c r="Q175" s="156">
        <f t="shared" si="48"/>
        <v>0.87296669248644643</v>
      </c>
      <c r="R175" s="289">
        <f>Q191</f>
        <v>0.88173000360638698</v>
      </c>
      <c r="S175" s="157">
        <v>0.7086689814814815</v>
      </c>
      <c r="T175" s="158">
        <v>0.72361111111111109</v>
      </c>
      <c r="U175" s="159"/>
      <c r="V175" s="160">
        <v>21.51666666666662</v>
      </c>
      <c r="W175" s="158"/>
      <c r="X175" s="169"/>
      <c r="Y175" s="292"/>
      <c r="Z175" s="293"/>
      <c r="AA175" s="171">
        <f t="shared" si="49"/>
        <v>-457.31990704879263</v>
      </c>
      <c r="AB175" s="156">
        <f t="shared" si="50"/>
        <v>0.87296669248644654</v>
      </c>
      <c r="AC175" s="281">
        <f>AB191</f>
        <v>0.88173000360638698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2016</v>
      </c>
      <c r="G176" s="103">
        <f t="shared" si="51"/>
        <v>36650.879999999997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2694.9870033420048</v>
      </c>
      <c r="N176" s="106">
        <f t="shared" si="45"/>
        <v>673.74675083550119</v>
      </c>
      <c r="O176" s="108">
        <f t="shared" si="46"/>
        <v>0</v>
      </c>
      <c r="P176" s="109">
        <f t="shared" si="47"/>
        <v>-76.253249164498811</v>
      </c>
      <c r="Q176" s="110">
        <f t="shared" si="48"/>
        <v>0.8983290011140016</v>
      </c>
      <c r="R176" s="290"/>
      <c r="S176" s="47">
        <v>0.73410879629629633</v>
      </c>
      <c r="T176" s="48">
        <v>0.76527777777777772</v>
      </c>
      <c r="U176" s="111">
        <v>15.116666666666738</v>
      </c>
      <c r="V176" s="112">
        <v>44.883333333333212</v>
      </c>
      <c r="W176" s="113"/>
      <c r="X176" s="13"/>
      <c r="Y176" s="276"/>
      <c r="Z176" s="277"/>
      <c r="AA176" s="172">
        <f t="shared" si="49"/>
        <v>-305.01299665799525</v>
      </c>
      <c r="AB176" s="110">
        <f t="shared" si="50"/>
        <v>0.8983290011140016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2937</v>
      </c>
      <c r="G177" s="103">
        <f t="shared" si="51"/>
        <v>72896.34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2934.5545378850979</v>
      </c>
      <c r="N177" s="106">
        <f t="shared" si="45"/>
        <v>733.63863447127449</v>
      </c>
      <c r="O177" s="108">
        <f t="shared" si="46"/>
        <v>0</v>
      </c>
      <c r="P177" s="109">
        <f t="shared" si="47"/>
        <v>-91.361365528725514</v>
      </c>
      <c r="Q177" s="110">
        <f t="shared" si="48"/>
        <v>0.88925895087427209</v>
      </c>
      <c r="R177" s="290"/>
      <c r="S177" s="47">
        <v>0.77638888888888891</v>
      </c>
      <c r="T177" s="48">
        <v>0.81809027777777776</v>
      </c>
      <c r="U177" s="111">
        <v>16.000000000000103</v>
      </c>
      <c r="V177" s="112">
        <v>60.049999999999955</v>
      </c>
      <c r="W177" s="113"/>
      <c r="X177" s="13"/>
      <c r="Y177" s="276"/>
      <c r="Z177" s="277"/>
      <c r="AA177" s="172">
        <f t="shared" si="49"/>
        <v>-365.44546211490206</v>
      </c>
      <c r="AB177" s="110">
        <f t="shared" si="50"/>
        <v>0.88925895087427209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2229</v>
      </c>
      <c r="G178" s="103">
        <f t="shared" si="51"/>
        <v>55791.87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2931.823164048225</v>
      </c>
      <c r="N178" s="106">
        <f t="shared" si="45"/>
        <v>732.95579101205624</v>
      </c>
      <c r="O178" s="108">
        <f t="shared" si="46"/>
        <v>0</v>
      </c>
      <c r="P178" s="109">
        <f t="shared" si="47"/>
        <v>-92.044208987943762</v>
      </c>
      <c r="Q178" s="110">
        <f t="shared" si="48"/>
        <v>0.88843126183279542</v>
      </c>
      <c r="R178" s="290"/>
      <c r="S178" s="47">
        <v>0.82873842592592595</v>
      </c>
      <c r="T178" s="48">
        <v>0.86041666666666672</v>
      </c>
      <c r="U178" s="111">
        <v>15.333333333333385</v>
      </c>
      <c r="V178" s="112">
        <v>45.61666666666671</v>
      </c>
      <c r="W178" s="113">
        <v>0.86041666666666672</v>
      </c>
      <c r="X178" s="116">
        <v>0.91331018518518514</v>
      </c>
      <c r="Y178" s="276"/>
      <c r="Z178" s="277"/>
      <c r="AA178" s="172">
        <f t="shared" si="49"/>
        <v>-368.17683595177505</v>
      </c>
      <c r="AB178" s="110">
        <f t="shared" si="50"/>
        <v>0.88843126183279542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2820</v>
      </c>
      <c r="G179" s="103">
        <f t="shared" si="51"/>
        <v>51267.6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3143.0340557275545</v>
      </c>
      <c r="N179" s="106">
        <f t="shared" si="45"/>
        <v>1047.6780185758514</v>
      </c>
      <c r="O179" s="108">
        <f t="shared" si="46"/>
        <v>0</v>
      </c>
      <c r="P179" s="109">
        <f t="shared" si="47"/>
        <v>-152.32198142414859</v>
      </c>
      <c r="Q179" s="110">
        <f t="shared" si="48"/>
        <v>0.87306501547987614</v>
      </c>
      <c r="R179" s="290"/>
      <c r="S179" s="47">
        <v>0.91331018518518514</v>
      </c>
      <c r="T179" s="48">
        <v>0.9506944444444444</v>
      </c>
      <c r="U179" s="111">
        <v>76.166666666666529</v>
      </c>
      <c r="V179" s="112">
        <v>53.833333333333329</v>
      </c>
      <c r="W179" s="113"/>
      <c r="X179" s="116"/>
      <c r="Y179" s="276"/>
      <c r="Z179" s="277"/>
      <c r="AA179" s="172">
        <f t="shared" si="49"/>
        <v>-456.96594427244554</v>
      </c>
      <c r="AB179" s="110">
        <f t="shared" si="50"/>
        <v>0.87306501547987625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4091</v>
      </c>
      <c r="G180" s="121">
        <f t="shared" si="51"/>
        <v>58419.479999999996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3140.2132196162038</v>
      </c>
      <c r="N180" s="106">
        <f t="shared" si="45"/>
        <v>1046.737739872068</v>
      </c>
      <c r="O180" s="108">
        <f t="shared" si="46"/>
        <v>0</v>
      </c>
      <c r="P180" s="109">
        <f t="shared" si="47"/>
        <v>-153.262260127932</v>
      </c>
      <c r="Q180" s="110">
        <f t="shared" si="48"/>
        <v>0.87228144989338996</v>
      </c>
      <c r="R180" s="290"/>
      <c r="S180" s="47">
        <v>0.96111111111111114</v>
      </c>
      <c r="T180" s="48">
        <v>1.0153935185185186</v>
      </c>
      <c r="U180" s="111">
        <v>15.000000000000107</v>
      </c>
      <c r="V180" s="112">
        <v>78.166666666666686</v>
      </c>
      <c r="W180" s="113"/>
      <c r="X180" s="50"/>
      <c r="Y180" s="276"/>
      <c r="Z180" s="277"/>
      <c r="AA180" s="172">
        <f t="shared" si="49"/>
        <v>-459.78678038379621</v>
      </c>
      <c r="AB180" s="110">
        <f t="shared" si="50"/>
        <v>0.87228144989338996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2997.8820122617158</v>
      </c>
      <c r="N191" s="138">
        <f>M191/L191</f>
        <v>856.53771778906162</v>
      </c>
      <c r="O191" s="139">
        <f>L191-I191</f>
        <v>0</v>
      </c>
      <c r="P191" s="140">
        <f>N191-K191</f>
        <v>-114.89085363950983</v>
      </c>
      <c r="Q191" s="141">
        <f>N191/K191</f>
        <v>0.88173000360638698</v>
      </c>
      <c r="R191" s="291"/>
      <c r="S191" s="142">
        <f>S175</f>
        <v>0.7086689814814815</v>
      </c>
      <c r="T191" s="143">
        <f>INDEX(T175:T190,COUNTA(T175:T190))</f>
        <v>1.0153935185185186</v>
      </c>
      <c r="U191" s="144"/>
      <c r="V191" s="166"/>
      <c r="W191" s="167"/>
      <c r="X191" s="138"/>
      <c r="Y191" s="279"/>
      <c r="Z191" s="280"/>
      <c r="AA191" s="174">
        <f>M191-J191</f>
        <v>-402.11798773828423</v>
      </c>
      <c r="AB191" s="141">
        <f>M191/J191</f>
        <v>0.88173000360638698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55" priority="1" operator="greaterThan">
      <formula>0</formula>
    </cfRule>
  </conditionalFormatting>
  <conditionalFormatting sqref="P5:P191 AA5:AA191">
    <cfRule type="cellIs" dxfId="554" priority="4" operator="lessThan">
      <formula>0</formula>
    </cfRule>
  </conditionalFormatting>
  <conditionalFormatting sqref="Q5:Q191 AB5:AB191">
    <cfRule type="cellIs" dxfId="553" priority="2" operator="greaterThan">
      <formula>1</formula>
    </cfRule>
    <cfRule type="cellIs" dxfId="552" priority="3" operator="lessThan">
      <formula>0.8</formula>
    </cfRule>
  </conditionalFormatting>
  <conditionalFormatting sqref="AC5:AC6 R5:R191 AC107:AC112">
    <cfRule type="cellIs" dxfId="551" priority="5" operator="lessThan">
      <formula>0.8</formula>
    </cfRule>
  </conditionalFormatting>
  <conditionalFormatting sqref="AC12:AC20">
    <cfRule type="cellIs" dxfId="550" priority="15" operator="lessThan">
      <formula>0.8</formula>
    </cfRule>
  </conditionalFormatting>
  <conditionalFormatting sqref="AC22:AC27">
    <cfRule type="cellIs" dxfId="549" priority="14" operator="lessThan">
      <formula>0.8</formula>
    </cfRule>
  </conditionalFormatting>
  <conditionalFormatting sqref="AC39:AC44">
    <cfRule type="cellIs" dxfId="548" priority="12" operator="lessThan">
      <formula>0.8</formula>
    </cfRule>
  </conditionalFormatting>
  <conditionalFormatting sqref="AC56">
    <cfRule type="cellIs" dxfId="547" priority="13" operator="lessThan">
      <formula>0.8</formula>
    </cfRule>
  </conditionalFormatting>
  <conditionalFormatting sqref="AC73">
    <cfRule type="cellIs" dxfId="546" priority="7" operator="lessThan">
      <formula>0.8</formula>
    </cfRule>
  </conditionalFormatting>
  <conditionalFormatting sqref="AC90:AC95">
    <cfRule type="cellIs" dxfId="545" priority="6" operator="lessThan">
      <formula>0.8</formula>
    </cfRule>
  </conditionalFormatting>
  <conditionalFormatting sqref="AC124">
    <cfRule type="cellIs" dxfId="544" priority="11" operator="lessThan">
      <formula>0.8</formula>
    </cfRule>
  </conditionalFormatting>
  <conditionalFormatting sqref="AC141">
    <cfRule type="cellIs" dxfId="543" priority="10" operator="lessThan">
      <formula>0.8</formula>
    </cfRule>
  </conditionalFormatting>
  <conditionalFormatting sqref="AC158">
    <cfRule type="cellIs" dxfId="542" priority="9" operator="lessThan">
      <formula>0.8</formula>
    </cfRule>
  </conditionalFormatting>
  <conditionalFormatting sqref="AC175:AC180">
    <cfRule type="cellIs" dxfId="541" priority="8" operator="lessThan">
      <formula>0.8</formula>
    </cfRule>
  </conditionalFormatting>
  <dataValidations count="1">
    <dataValidation type="list" allowBlank="1" showInputMessage="1" showErrorMessage="1" sqref="Y5:Z191" xr:uid="{4F3B9A84-13F8-4114-915C-97BE630AD8D4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C03D-8DC9-433B-A768-3E312027AD18}">
  <sheetPr>
    <tabColor theme="9" tint="0.59999389629810485"/>
    <pageSetUpPr fitToPage="1"/>
  </sheetPr>
  <dimension ref="A1:AG137"/>
  <sheetViews>
    <sheetView zoomScale="85" zoomScaleNormal="85" workbookViewId="0">
      <pane ySplit="4" topLeftCell="A59" activePane="bottomLeft" state="frozen"/>
      <selection activeCell="M42" sqref="M42"/>
      <selection pane="bottomLeft" activeCell="K95" sqref="K9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52404</v>
      </c>
      <c r="E1" s="88" t="s">
        <v>3</v>
      </c>
      <c r="F1" s="89">
        <f>SUM(G5:G123)</f>
        <v>2811266.7399999993</v>
      </c>
      <c r="G1" s="90" t="s">
        <v>84</v>
      </c>
      <c r="H1" s="91">
        <f>L21+L38+L55+L72+L89+L106+L123</f>
        <v>137.05000000000001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46076</v>
      </c>
      <c r="B2" s="332"/>
      <c r="C2" s="92" t="s">
        <v>40</v>
      </c>
      <c r="D2" s="93">
        <f>AVERAGE(N21,N38,N55,N72,N89,N106,N123)</f>
        <v>140.09170735021715</v>
      </c>
      <c r="E2" s="93" t="s">
        <v>91</v>
      </c>
      <c r="F2" s="94">
        <f>F1/D1</f>
        <v>53.646033508892437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45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4974</v>
      </c>
      <c r="G5" s="148">
        <f t="shared" ref="G5:G7" si="0">E5*F5</f>
        <v>282373.98000000004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1782.7956989247318</v>
      </c>
      <c r="N5" s="152">
        <f>M5/L5</f>
        <v>71.311827956989276</v>
      </c>
      <c r="O5" s="154">
        <f>L5-I5</f>
        <v>0</v>
      </c>
      <c r="P5" s="155">
        <f>N5-K5</f>
        <v>-8.6881720430107237</v>
      </c>
      <c r="Q5" s="156">
        <f>N5/K5</f>
        <v>0.891397849462366</v>
      </c>
      <c r="R5" s="289">
        <f>Q21</f>
        <v>0.89177150772548242</v>
      </c>
      <c r="S5" s="157">
        <v>0.29166666666666669</v>
      </c>
      <c r="T5" s="158">
        <v>0.40791666666666665</v>
      </c>
      <c r="U5" s="159"/>
      <c r="V5" s="160">
        <v>167.39999999999995</v>
      </c>
      <c r="W5" s="181"/>
      <c r="X5" s="152"/>
      <c r="Y5" s="12"/>
      <c r="Z5" s="198"/>
      <c r="AA5" s="292"/>
      <c r="AB5" s="293"/>
      <c r="AC5" s="12">
        <v>5</v>
      </c>
      <c r="AD5" s="198"/>
      <c r="AE5" s="178">
        <f>M5-J5</f>
        <v>-217.20430107526818</v>
      </c>
      <c r="AF5" s="132">
        <f>M5/J5</f>
        <v>0.89139784946236589</v>
      </c>
      <c r="AG5" s="373">
        <f>AF21</f>
        <v>0.89177150772548242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2007</v>
      </c>
      <c r="G6" s="103">
        <f t="shared" si="0"/>
        <v>155221.38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1784.4406026179292</v>
      </c>
      <c r="N6" s="106">
        <f>M6/L6</f>
        <v>71.377624104717171</v>
      </c>
      <c r="O6" s="108">
        <f>L6-I6</f>
        <v>0</v>
      </c>
      <c r="P6" s="109">
        <f>N6-K6</f>
        <v>-8.6223758952828291</v>
      </c>
      <c r="Q6" s="110">
        <f>N6/K6</f>
        <v>0.89222030130896468</v>
      </c>
      <c r="R6" s="290"/>
      <c r="S6" s="47">
        <v>0.41111111111111109</v>
      </c>
      <c r="T6" s="48">
        <v>0.45797453703703705</v>
      </c>
      <c r="U6" s="111">
        <v>4.5999999999999996</v>
      </c>
      <c r="V6" s="112">
        <v>67.483333333333377</v>
      </c>
      <c r="W6" s="113">
        <v>0.45797453703703705</v>
      </c>
      <c r="X6" s="116">
        <v>0.49655092592592592</v>
      </c>
      <c r="Y6" s="12"/>
      <c r="Z6" s="198"/>
      <c r="AA6" s="276"/>
      <c r="AB6" s="277"/>
      <c r="AC6" s="12">
        <v>1</v>
      </c>
      <c r="AD6" s="198"/>
      <c r="AE6" s="117">
        <f>M6-J6</f>
        <v>-215.55939738207076</v>
      </c>
      <c r="AF6" s="110">
        <f>M6/J6</f>
        <v>0.89222030130896457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4725</v>
      </c>
      <c r="G7" s="103">
        <f t="shared" si="0"/>
        <v>281232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1783.3927448102334</v>
      </c>
      <c r="N7" s="106">
        <f>M7/L7</f>
        <v>71.335709792409332</v>
      </c>
      <c r="O7" s="108">
        <f>L7-I7</f>
        <v>0</v>
      </c>
      <c r="P7" s="109">
        <f>N7-K7</f>
        <v>-8.6642902075906676</v>
      </c>
      <c r="Q7" s="110">
        <f>N7/K7</f>
        <v>0.89169637240511668</v>
      </c>
      <c r="R7" s="290"/>
      <c r="S7" s="47">
        <v>0.49655092592592592</v>
      </c>
      <c r="T7" s="48">
        <v>0.6069444444444444</v>
      </c>
      <c r="U7" s="111">
        <v>55.549999999999969</v>
      </c>
      <c r="V7" s="112">
        <v>158.96666666666661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-216.60725518976665</v>
      </c>
      <c r="AF7" s="110">
        <f>M7/J7</f>
        <v>0.89169637240511668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1783.5430154509647</v>
      </c>
      <c r="N21" s="138">
        <f>M21/L21</f>
        <v>71.341720618038593</v>
      </c>
      <c r="O21" s="139">
        <f>L21-I21</f>
        <v>0</v>
      </c>
      <c r="P21" s="140">
        <f>N21-K21</f>
        <v>-8.6582793819614068</v>
      </c>
      <c r="Q21" s="141">
        <f>N21/K21</f>
        <v>0.89177150772548242</v>
      </c>
      <c r="R21" s="291"/>
      <c r="S21" s="142">
        <f>S5</f>
        <v>0.29166666666666669</v>
      </c>
      <c r="T21" s="143">
        <f>INDEX(T5:T20,COUNTA(T5:T20))</f>
        <v>0.6069444444444444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-216.45698454903527</v>
      </c>
      <c r="AF21" s="141">
        <f>M21/J21</f>
        <v>0.89177150772548242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197</v>
      </c>
      <c r="D22" s="288"/>
      <c r="E22" s="147">
        <v>71.55</v>
      </c>
      <c r="F22" s="159">
        <v>2433</v>
      </c>
      <c r="G22" s="148">
        <f t="shared" ref="G22:G24" si="5">E22*F22</f>
        <v>174081.15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1783.8696537678213</v>
      </c>
      <c r="N22" s="152">
        <f>M22/L22</f>
        <v>81.084984262173691</v>
      </c>
      <c r="O22" s="154">
        <f>L22-I22</f>
        <v>0</v>
      </c>
      <c r="P22" s="155">
        <f>N22-K22</f>
        <v>-9.8241066469172154</v>
      </c>
      <c r="Q22" s="156">
        <f>N22/K22</f>
        <v>0.89193482688391068</v>
      </c>
      <c r="R22" s="289">
        <f>Q38</f>
        <v>0.891589784157517</v>
      </c>
      <c r="S22" s="157">
        <v>0.29178240740740741</v>
      </c>
      <c r="T22" s="158">
        <v>0.34861111111111109</v>
      </c>
      <c r="U22" s="159"/>
      <c r="V22" s="160">
        <v>81.833333333333314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-216.13034623217868</v>
      </c>
      <c r="AF22" s="156">
        <f>M22/J22</f>
        <v>0.89193482688391068</v>
      </c>
      <c r="AG22" s="358">
        <f>AF38</f>
        <v>0.891589784157517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3574</v>
      </c>
      <c r="G23" s="103">
        <f t="shared" si="5"/>
        <v>192138.23999999999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1783.7792873977546</v>
      </c>
      <c r="N23" s="106">
        <f>M23/L23</f>
        <v>89.188964369887728</v>
      </c>
      <c r="O23" s="108">
        <f>L23-I23</f>
        <v>0</v>
      </c>
      <c r="P23" s="109">
        <f>N23-K23</f>
        <v>-10.811035630112272</v>
      </c>
      <c r="Q23" s="110">
        <f>N23/K23</f>
        <v>0.89188964369887724</v>
      </c>
      <c r="R23" s="290"/>
      <c r="S23" s="47">
        <v>0.3527777777777778</v>
      </c>
      <c r="T23" s="48">
        <v>0.43626157407407407</v>
      </c>
      <c r="U23" s="111">
        <v>6.0000000000000586</v>
      </c>
      <c r="V23" s="112">
        <v>120.21666666666663</v>
      </c>
      <c r="W23" s="113">
        <v>0.43626157407407407</v>
      </c>
      <c r="X23" s="116">
        <v>0.47430555555555554</v>
      </c>
      <c r="Y23" s="12"/>
      <c r="Z23" s="198"/>
      <c r="AA23" s="276"/>
      <c r="AB23" s="277"/>
      <c r="AC23" s="12">
        <v>3</v>
      </c>
      <c r="AD23" s="198"/>
      <c r="AE23" s="117">
        <f>M23-J23</f>
        <v>-216.22071260224538</v>
      </c>
      <c r="AF23" s="110">
        <f>M23/J23</f>
        <v>0.89188964369887735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2263</v>
      </c>
      <c r="G24" s="103">
        <f t="shared" si="5"/>
        <v>107198.31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1781.889763779526</v>
      </c>
      <c r="N24" s="106">
        <f>M24/L24</f>
        <v>84.851893513310756</v>
      </c>
      <c r="O24" s="108">
        <f>L24-I24</f>
        <v>0</v>
      </c>
      <c r="P24" s="109">
        <f>N24-K24</f>
        <v>-10.386201724784485</v>
      </c>
      <c r="Q24" s="110">
        <f>N24/K24</f>
        <v>0.89094488188976295</v>
      </c>
      <c r="R24" s="290"/>
      <c r="S24" s="47">
        <v>0.47430555555555554</v>
      </c>
      <c r="T24" s="48">
        <v>0.52722222222222226</v>
      </c>
      <c r="U24" s="111">
        <v>54.783333333333317</v>
      </c>
      <c r="V24" s="112">
        <v>76.200000000000074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-218.11023622047401</v>
      </c>
      <c r="AF24" s="110">
        <f>M24/J24</f>
        <v>0.89094488188976295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1783.179568315034</v>
      </c>
      <c r="N38" s="138">
        <f>M38/L38</f>
        <v>84.91331277690638</v>
      </c>
      <c r="O38" s="139">
        <f>L38-I38</f>
        <v>0</v>
      </c>
      <c r="P38" s="140">
        <f>N38-K38</f>
        <v>-10.32478246118886</v>
      </c>
      <c r="Q38" s="141">
        <f>N38/K38</f>
        <v>0.891589784157517</v>
      </c>
      <c r="R38" s="291"/>
      <c r="S38" s="142">
        <f>S22</f>
        <v>0.29178240740740741</v>
      </c>
      <c r="T38" s="143">
        <f>INDEX(T22:T37,COUNTA(T22:T37))</f>
        <v>0.52722222222222226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-216.82043168496602</v>
      </c>
      <c r="AF38" s="141">
        <f>M38/J38</f>
        <v>0.891589784157517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475</v>
      </c>
      <c r="G39" s="148">
        <f t="shared" ref="G39:G42" si="9">E39*F39</f>
        <v>31065.000000000004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1784.9686847599205</v>
      </c>
      <c r="N39" s="152">
        <f>M39/L39</f>
        <v>74.373695198330026</v>
      </c>
      <c r="O39" s="154">
        <f>L39-I39</f>
        <v>0</v>
      </c>
      <c r="P39" s="155">
        <f>N39-K39</f>
        <v>-8.9596381350033028</v>
      </c>
      <c r="Q39" s="156">
        <f>N39/K39</f>
        <v>0.89248434237996033</v>
      </c>
      <c r="R39" s="289">
        <f>Q55</f>
        <v>0.89161737623078952</v>
      </c>
      <c r="S39" s="157">
        <v>0.29168981481481482</v>
      </c>
      <c r="T39" s="158">
        <v>0.30277777777777776</v>
      </c>
      <c r="U39" s="159"/>
      <c r="V39" s="160">
        <v>15.966666666666631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-215.03131524007949</v>
      </c>
      <c r="AF39" s="156">
        <f>M39/J39</f>
        <v>0.89248434237996022</v>
      </c>
      <c r="AG39" s="281">
        <f>AF55</f>
        <v>0.8916173762307894</v>
      </c>
    </row>
    <row r="40" spans="1:33" ht="15.75" customHeight="1">
      <c r="A40" s="285"/>
      <c r="B40" s="163" t="s">
        <v>185</v>
      </c>
      <c r="C40" s="274" t="s">
        <v>195</v>
      </c>
      <c r="D40" s="275"/>
      <c r="E40" s="101">
        <v>59.54</v>
      </c>
      <c r="F40" s="102">
        <v>2969</v>
      </c>
      <c r="G40" s="103">
        <f t="shared" si="9"/>
        <v>176774.26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1781.9939979993333</v>
      </c>
      <c r="N40" s="106">
        <f>M40/L40</f>
        <v>77.477999913014486</v>
      </c>
      <c r="O40" s="108">
        <f>L40-I40</f>
        <v>0</v>
      </c>
      <c r="P40" s="109">
        <f>N40-K40</f>
        <v>-9.4785218261159514</v>
      </c>
      <c r="Q40" s="110">
        <f>N40/K40</f>
        <v>0.89099699899966656</v>
      </c>
      <c r="R40" s="290"/>
      <c r="S40" s="47">
        <v>0.3069675925925926</v>
      </c>
      <c r="T40" s="48">
        <v>0.37638888888888888</v>
      </c>
      <c r="U40" s="111">
        <v>6.0333333333333705</v>
      </c>
      <c r="V40" s="112">
        <v>99.966666666666654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-218.00600200066674</v>
      </c>
      <c r="AF40" s="110">
        <f>M40/J40</f>
        <v>0.89099699899966667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3528</v>
      </c>
      <c r="G41" s="103">
        <f t="shared" si="9"/>
        <v>206987.76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1781.5682423902363</v>
      </c>
      <c r="N41" s="106">
        <f>M41/L41</f>
        <v>77.459488799575496</v>
      </c>
      <c r="O41" s="108">
        <f>L41-I41</f>
        <v>0</v>
      </c>
      <c r="P41" s="109">
        <f>N41-K41</f>
        <v>-9.4970329395549413</v>
      </c>
      <c r="Q41" s="110">
        <f>N41/K41</f>
        <v>0.89078412119511818</v>
      </c>
      <c r="R41" s="290"/>
      <c r="S41" s="47">
        <v>0.37998842592592591</v>
      </c>
      <c r="T41" s="48">
        <v>0.46250000000000002</v>
      </c>
      <c r="U41" s="111">
        <v>5.1833333333333176</v>
      </c>
      <c r="V41" s="112">
        <v>118.81666666666672</v>
      </c>
      <c r="W41" s="113">
        <v>0.46250000000000002</v>
      </c>
      <c r="X41" s="116">
        <v>0.50072916666666667</v>
      </c>
      <c r="Y41" s="12"/>
      <c r="Z41" s="198"/>
      <c r="AA41" s="276"/>
      <c r="AB41" s="277"/>
      <c r="AC41" s="12">
        <v>3</v>
      </c>
      <c r="AD41" s="198"/>
      <c r="AE41" s="117">
        <f>M41-J41</f>
        <v>-218.43175760976374</v>
      </c>
      <c r="AF41" s="110">
        <f>M41/J41</f>
        <v>0.89078412119511818</v>
      </c>
      <c r="AG41" s="282"/>
    </row>
    <row r="42" spans="1:33" ht="15.75" customHeight="1">
      <c r="A42" s="285"/>
      <c r="B42" s="163" t="s">
        <v>185</v>
      </c>
      <c r="C42" s="274" t="s">
        <v>192</v>
      </c>
      <c r="D42" s="275"/>
      <c r="E42" s="101">
        <v>59.34</v>
      </c>
      <c r="F42" s="102">
        <v>1545</v>
      </c>
      <c r="G42" s="103">
        <f t="shared" si="9"/>
        <v>91680.3</v>
      </c>
      <c r="H42" s="26"/>
      <c r="I42" s="104">
        <v>24</v>
      </c>
      <c r="J42" s="105">
        <v>2000</v>
      </c>
      <c r="K42" s="106">
        <f t="shared" si="1"/>
        <v>83.333333333333329</v>
      </c>
      <c r="L42" s="107">
        <v>24</v>
      </c>
      <c r="M42" s="105">
        <f>F42/V42*60</f>
        <v>1784.408084696825</v>
      </c>
      <c r="N42" s="106">
        <f>M42/L42</f>
        <v>74.350336862367712</v>
      </c>
      <c r="O42" s="108">
        <f>L42-I42</f>
        <v>0</v>
      </c>
      <c r="P42" s="109">
        <f>N42-K42</f>
        <v>-8.9829964709656167</v>
      </c>
      <c r="Q42" s="110">
        <f>N42/K42</f>
        <v>0.89220404234841255</v>
      </c>
      <c r="R42" s="290"/>
      <c r="S42" s="47">
        <v>0.50072916666666667</v>
      </c>
      <c r="T42" s="48">
        <v>0.53680555555555554</v>
      </c>
      <c r="U42" s="111">
        <v>55.049999999999969</v>
      </c>
      <c r="V42" s="112">
        <v>51.949999999999967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-215.59191530317503</v>
      </c>
      <c r="AF42" s="110">
        <f>M42/J42</f>
        <v>0.89220404234841244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1783.2347524615789</v>
      </c>
      <c r="N55" s="138">
        <f t="shared" ref="N55:N60" si="13">M55/L55</f>
        <v>75.882329891982081</v>
      </c>
      <c r="O55" s="139">
        <f t="shared" ref="O55:O60" si="14">L55-I55</f>
        <v>0</v>
      </c>
      <c r="P55" s="140">
        <f t="shared" ref="P55:P60" si="15">N55-K55</f>
        <v>-9.2240530867413213</v>
      </c>
      <c r="Q55" s="141">
        <f t="shared" ref="Q55:Q60" si="16">N55/K55</f>
        <v>0.89161737623078952</v>
      </c>
      <c r="R55" s="291"/>
      <c r="S55" s="142">
        <f>S39</f>
        <v>0.29168981481481482</v>
      </c>
      <c r="T55" s="143">
        <f>INDEX(T39:T54,COUNTA(T39:T54))</f>
        <v>0.53680555555555554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8</v>
      </c>
      <c r="AD55" s="191">
        <f>SUM(AD39:AD54)</f>
        <v>0</v>
      </c>
      <c r="AE55" s="168">
        <f t="shared" ref="AE55:AE60" si="17">M55-J55</f>
        <v>-216.76524753842114</v>
      </c>
      <c r="AF55" s="141">
        <f t="shared" ref="AF55:AF60" si="18">M55/J55</f>
        <v>0.8916173762307894</v>
      </c>
      <c r="AG55" s="283"/>
    </row>
    <row r="56" spans="1:33" ht="15.75" customHeight="1">
      <c r="A56" s="294" t="s">
        <v>220</v>
      </c>
      <c r="B56" s="114" t="s">
        <v>177</v>
      </c>
      <c r="C56" s="362" t="s">
        <v>178</v>
      </c>
      <c r="D56" s="362"/>
      <c r="E56" s="147">
        <v>19.7</v>
      </c>
      <c r="F56" s="97">
        <v>3837</v>
      </c>
      <c r="G56" s="148">
        <f t="shared" ref="G56:G60" si="19">E56*F56</f>
        <v>75588.899999999994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1079.5779601406803</v>
      </c>
      <c r="N56" s="152">
        <f t="shared" si="13"/>
        <v>83.04445847236002</v>
      </c>
      <c r="O56" s="154">
        <f t="shared" si="14"/>
        <v>0</v>
      </c>
      <c r="P56" s="155">
        <f t="shared" si="15"/>
        <v>-9.2632338353322865</v>
      </c>
      <c r="Q56" s="156">
        <f t="shared" si="16"/>
        <v>0.89964830011723351</v>
      </c>
      <c r="R56" s="289">
        <f>Q72</f>
        <v>0.89267489032298375</v>
      </c>
      <c r="S56" s="157">
        <v>0.20833333333333334</v>
      </c>
      <c r="T56" s="158">
        <v>0.35642361111111109</v>
      </c>
      <c r="U56" s="159"/>
      <c r="V56" s="160">
        <v>213.24999999999997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 t="shared" si="17"/>
        <v>-120.42203985931974</v>
      </c>
      <c r="AF56" s="156">
        <f t="shared" si="18"/>
        <v>0.89964830011723351</v>
      </c>
      <c r="AG56" s="281">
        <f>AF72</f>
        <v>0.89267489032298386</v>
      </c>
    </row>
    <row r="57" spans="1:33" ht="15.75" customHeight="1">
      <c r="A57" s="295"/>
      <c r="B57" s="100" t="s">
        <v>198</v>
      </c>
      <c r="C57" s="361" t="s">
        <v>202</v>
      </c>
      <c r="D57" s="361"/>
      <c r="E57" s="101">
        <v>71.84</v>
      </c>
      <c r="F57" s="102">
        <v>1120</v>
      </c>
      <c r="G57" s="103">
        <f t="shared" si="19"/>
        <v>80460.800000000003</v>
      </c>
      <c r="H57" s="26"/>
      <c r="I57" s="104">
        <v>19</v>
      </c>
      <c r="J57" s="105">
        <v>1800</v>
      </c>
      <c r="K57" s="106">
        <f t="shared" ref="K57:K60" si="20">J57/I57</f>
        <v>94.736842105263165</v>
      </c>
      <c r="L57" s="107">
        <v>19</v>
      </c>
      <c r="M57" s="105">
        <f>F57/V57*60</f>
        <v>1606.3745019920304</v>
      </c>
      <c r="N57" s="106">
        <f t="shared" si="13"/>
        <v>84.546026420633183</v>
      </c>
      <c r="O57" s="108">
        <f t="shared" si="14"/>
        <v>0</v>
      </c>
      <c r="P57" s="109">
        <f t="shared" si="15"/>
        <v>-10.190815684629982</v>
      </c>
      <c r="Q57" s="110">
        <f t="shared" si="16"/>
        <v>0.89243027888446136</v>
      </c>
      <c r="R57" s="290"/>
      <c r="S57" s="47">
        <v>0.35983796296296294</v>
      </c>
      <c r="T57" s="48">
        <v>0.3888888888888889</v>
      </c>
      <c r="U57" s="111">
        <v>4.9166666666666625</v>
      </c>
      <c r="V57" s="112">
        <v>41.833333333333371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-193.62549800796955</v>
      </c>
      <c r="AF57" s="110">
        <f t="shared" si="18"/>
        <v>0.89243027888446136</v>
      </c>
      <c r="AG57" s="282"/>
    </row>
    <row r="58" spans="1:33" ht="15.75" customHeight="1">
      <c r="A58" s="295"/>
      <c r="B58" s="100" t="s">
        <v>198</v>
      </c>
      <c r="C58" s="361" t="s">
        <v>226</v>
      </c>
      <c r="D58" s="361"/>
      <c r="E58" s="101">
        <v>56.43</v>
      </c>
      <c r="F58" s="102">
        <v>1580</v>
      </c>
      <c r="G58" s="103">
        <f t="shared" si="19"/>
        <v>89159.4</v>
      </c>
      <c r="H58" s="26"/>
      <c r="I58" s="104">
        <v>19</v>
      </c>
      <c r="J58" s="105">
        <v>1800</v>
      </c>
      <c r="K58" s="106">
        <f t="shared" si="20"/>
        <v>94.736842105263165</v>
      </c>
      <c r="L58" s="107">
        <v>19</v>
      </c>
      <c r="M58" s="105">
        <f>F58/V58*60</f>
        <v>1606.325896639368</v>
      </c>
      <c r="N58" s="106">
        <f t="shared" si="13"/>
        <v>84.543468244177262</v>
      </c>
      <c r="O58" s="108">
        <f t="shared" si="14"/>
        <v>0</v>
      </c>
      <c r="P58" s="109">
        <f t="shared" si="15"/>
        <v>-10.193373861085902</v>
      </c>
      <c r="Q58" s="110">
        <f t="shared" si="16"/>
        <v>0.89240327591075996</v>
      </c>
      <c r="R58" s="290"/>
      <c r="S58" s="47">
        <v>0.39305555555555555</v>
      </c>
      <c r="T58" s="48">
        <v>0.43403935185185183</v>
      </c>
      <c r="U58" s="111">
        <v>5.9999999999999787</v>
      </c>
      <c r="V58" s="112">
        <v>59.016666666666644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-193.67410336063199</v>
      </c>
      <c r="AF58" s="110">
        <f t="shared" si="18"/>
        <v>0.89240327591075996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1393</v>
      </c>
      <c r="G59" s="103">
        <f t="shared" si="19"/>
        <v>80417.89</v>
      </c>
      <c r="H59" s="26"/>
      <c r="I59" s="104">
        <v>22</v>
      </c>
      <c r="J59" s="105">
        <v>1800</v>
      </c>
      <c r="K59" s="106">
        <f t="shared" si="20"/>
        <v>81.818181818181813</v>
      </c>
      <c r="L59" s="107">
        <v>22</v>
      </c>
      <c r="M59" s="105">
        <f>F59/V59*60</f>
        <v>1606.2780269058287</v>
      </c>
      <c r="N59" s="106">
        <f t="shared" si="13"/>
        <v>73.012637586628571</v>
      </c>
      <c r="O59" s="108">
        <f t="shared" si="14"/>
        <v>0</v>
      </c>
      <c r="P59" s="109">
        <f t="shared" si="15"/>
        <v>-8.8055442315532417</v>
      </c>
      <c r="Q59" s="110">
        <f t="shared" si="16"/>
        <v>0.89237668161434924</v>
      </c>
      <c r="R59" s="290"/>
      <c r="S59" s="47">
        <v>0.4375</v>
      </c>
      <c r="T59" s="48">
        <v>0.47363425925925928</v>
      </c>
      <c r="U59" s="111">
        <v>4.9833333333333663</v>
      </c>
      <c r="V59" s="112">
        <v>52.033333333333367</v>
      </c>
      <c r="W59" s="113">
        <v>0.47363425925925928</v>
      </c>
      <c r="X59" s="116">
        <v>0.51255787037037037</v>
      </c>
      <c r="Y59" s="12"/>
      <c r="Z59" s="198"/>
      <c r="AA59" s="276"/>
      <c r="AB59" s="277"/>
      <c r="AC59" s="12">
        <v>1</v>
      </c>
      <c r="AD59" s="198"/>
      <c r="AE59" s="199">
        <f t="shared" si="17"/>
        <v>-193.72197309417129</v>
      </c>
      <c r="AF59" s="200">
        <f t="shared" si="18"/>
        <v>0.89237668161434924</v>
      </c>
      <c r="AG59" s="282"/>
    </row>
    <row r="60" spans="1:33" ht="15.75" customHeight="1">
      <c r="A60" s="296"/>
      <c r="B60" s="100" t="s">
        <v>179</v>
      </c>
      <c r="C60" s="361" t="s">
        <v>181</v>
      </c>
      <c r="D60" s="361"/>
      <c r="E60" s="101">
        <v>29.97</v>
      </c>
      <c r="F60" s="105">
        <v>2563</v>
      </c>
      <c r="G60" s="103">
        <f t="shared" si="19"/>
        <v>76813.11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2483.6608344549113</v>
      </c>
      <c r="N60" s="106">
        <f t="shared" si="13"/>
        <v>118.26956354547197</v>
      </c>
      <c r="O60" s="108">
        <f t="shared" si="14"/>
        <v>0</v>
      </c>
      <c r="P60" s="109">
        <f t="shared" si="15"/>
        <v>-14.587579311670893</v>
      </c>
      <c r="Q60" s="110">
        <f t="shared" si="16"/>
        <v>0.89020101593365997</v>
      </c>
      <c r="R60" s="290"/>
      <c r="S60" s="47">
        <v>0.51255787037037037</v>
      </c>
      <c r="T60" s="48">
        <v>0.55555555555555558</v>
      </c>
      <c r="U60" s="111">
        <v>56.049999999999969</v>
      </c>
      <c r="V60" s="112">
        <v>61.9166666666667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-306.33916554508869</v>
      </c>
      <c r="AF60" s="200">
        <f t="shared" si="18"/>
        <v>0.89020101593365997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18.8</v>
      </c>
      <c r="J72" s="137">
        <f t="shared" si="21"/>
        <v>1878</v>
      </c>
      <c r="K72" s="138">
        <f t="shared" ref="K72:K73" si="22">J72/I72</f>
        <v>99.893617021276597</v>
      </c>
      <c r="L72" s="136">
        <f t="shared" ref="L72:M72" si="23">AVERAGE(L56:L71)</f>
        <v>18.8</v>
      </c>
      <c r="M72" s="137">
        <f t="shared" si="23"/>
        <v>1676.4434440265636</v>
      </c>
      <c r="N72" s="138">
        <f>M72/L72</f>
        <v>89.172523618434226</v>
      </c>
      <c r="O72" s="139">
        <f>L72-I72</f>
        <v>0</v>
      </c>
      <c r="P72" s="140">
        <f>N72-K72</f>
        <v>-10.721093402842371</v>
      </c>
      <c r="Q72" s="141">
        <f>N72/K72</f>
        <v>0.89267489032298375</v>
      </c>
      <c r="R72" s="291"/>
      <c r="S72" s="142">
        <f>S56</f>
        <v>0.20833333333333334</v>
      </c>
      <c r="T72" s="143">
        <f>INDEX(T56:T71,COUNTA(T56:T71))</f>
        <v>0.55555555555555558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-201.55655597343639</v>
      </c>
      <c r="AF72" s="141">
        <f>M72/J72</f>
        <v>0.89267489032298386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953</v>
      </c>
      <c r="G73" s="103">
        <f t="shared" ref="G73" si="24">E73*F73</f>
        <v>25778.65</v>
      </c>
      <c r="H73" s="13"/>
      <c r="I73" s="104">
        <v>6</v>
      </c>
      <c r="J73" s="105">
        <v>3273</v>
      </c>
      <c r="K73" s="106">
        <f t="shared" si="22"/>
        <v>545.5</v>
      </c>
      <c r="L73" s="118">
        <v>6</v>
      </c>
      <c r="M73" s="105">
        <f>F73/V73*60</f>
        <v>2962.6943005181379</v>
      </c>
      <c r="N73" s="106">
        <f>M73/L73</f>
        <v>493.78238341968967</v>
      </c>
      <c r="O73" s="108">
        <f>L73-I73</f>
        <v>0</v>
      </c>
      <c r="P73" s="109">
        <f>N73-K73</f>
        <v>-51.717616580310334</v>
      </c>
      <c r="Q73" s="110">
        <f>N73/K73</f>
        <v>0.90519227024691051</v>
      </c>
      <c r="R73" s="289">
        <f>Q89</f>
        <v>0.90519227024691051</v>
      </c>
      <c r="S73" s="47">
        <v>0.45</v>
      </c>
      <c r="T73" s="48">
        <v>0.46340277777777777</v>
      </c>
      <c r="U73" s="111">
        <v>4.6833333333333194</v>
      </c>
      <c r="V73" s="112">
        <v>19.299999999999979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-310.30569948186212</v>
      </c>
      <c r="AF73" s="156">
        <f>M73/J73</f>
        <v>0.9051922702469104</v>
      </c>
      <c r="AG73" s="281">
        <f>AF89</f>
        <v>0.9051922702469104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5">AVERAGE(I73:I88)</f>
        <v>6</v>
      </c>
      <c r="J89" s="137">
        <f t="shared" si="25"/>
        <v>3273</v>
      </c>
      <c r="K89" s="138">
        <f t="shared" ref="K89" si="26">J89/I89</f>
        <v>545.5</v>
      </c>
      <c r="L89" s="136">
        <f t="shared" ref="L89:M89" si="27">AVERAGE(L73:L88)</f>
        <v>6</v>
      </c>
      <c r="M89" s="137">
        <f t="shared" si="27"/>
        <v>2962.6943005181379</v>
      </c>
      <c r="N89" s="138">
        <f>M89/L89</f>
        <v>493.78238341968967</v>
      </c>
      <c r="O89" s="139">
        <f>L89-I89</f>
        <v>0</v>
      </c>
      <c r="P89" s="140">
        <f>N89-K89</f>
        <v>-51.717616580310334</v>
      </c>
      <c r="Q89" s="141">
        <f>N89/K89</f>
        <v>0.90519227024691051</v>
      </c>
      <c r="R89" s="291"/>
      <c r="S89" s="142">
        <f>S73</f>
        <v>0.45</v>
      </c>
      <c r="T89" s="143">
        <f>INDEX(T73:T88,COUNTA(T73:T88))</f>
        <v>0.46340277777777777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-310.30569948186212</v>
      </c>
      <c r="AF89" s="141">
        <f>M89/J89</f>
        <v>0.9051922702469104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208</v>
      </c>
      <c r="D90" s="288"/>
      <c r="E90" s="147">
        <v>56.79</v>
      </c>
      <c r="F90" s="159">
        <v>2254</v>
      </c>
      <c r="G90" s="148">
        <f t="shared" ref="G90:G92" si="28">E90*F90</f>
        <v>128004.66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1783.3846153846171</v>
      </c>
      <c r="N90" s="152">
        <f>M90/L90</f>
        <v>77.538461538461618</v>
      </c>
      <c r="O90" s="154">
        <f>L90-I90</f>
        <v>0</v>
      </c>
      <c r="P90" s="155">
        <f>N90-K90</f>
        <v>-9.418060200668819</v>
      </c>
      <c r="Q90" s="156">
        <f>N90/K90</f>
        <v>0.89169230769230856</v>
      </c>
      <c r="R90" s="289">
        <f>Q106</f>
        <v>0.89126347584080545</v>
      </c>
      <c r="S90" s="157">
        <v>0.70844907407407409</v>
      </c>
      <c r="T90" s="158">
        <v>0.76111111111111107</v>
      </c>
      <c r="U90" s="159"/>
      <c r="V90" s="160">
        <v>75.833333333333258</v>
      </c>
      <c r="W90" s="97"/>
      <c r="X90" s="98"/>
      <c r="Y90" s="196"/>
      <c r="Z90" s="197"/>
      <c r="AA90" s="292"/>
      <c r="AB90" s="293"/>
      <c r="AC90" s="196">
        <v>2</v>
      </c>
      <c r="AD90" s="197"/>
      <c r="AE90" s="115">
        <f>M90-J90</f>
        <v>-216.61538461538294</v>
      </c>
      <c r="AF90" s="156">
        <f>M90/J90</f>
        <v>0.89169230769230856</v>
      </c>
      <c r="AG90" s="358">
        <f>AF106</f>
        <v>0.89126347584080545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11">
        <v>1844</v>
      </c>
      <c r="G91" s="103">
        <f t="shared" si="28"/>
        <v>104868.28</v>
      </c>
      <c r="H91" s="26"/>
      <c r="I91" s="104">
        <v>23</v>
      </c>
      <c r="J91" s="105">
        <v>2000</v>
      </c>
      <c r="K91" s="106">
        <f t="shared" ref="K91:K92" si="29">J91/I91</f>
        <v>86.956521739130437</v>
      </c>
      <c r="L91" s="107">
        <v>23</v>
      </c>
      <c r="M91" s="105">
        <f>F91/V91*60</f>
        <v>1782.5993555316848</v>
      </c>
      <c r="N91" s="106">
        <f>M91/L91</f>
        <v>77.50431980572543</v>
      </c>
      <c r="O91" s="108">
        <f>L91-I91</f>
        <v>0</v>
      </c>
      <c r="P91" s="109">
        <f>N91-K91</f>
        <v>-9.4522019334050071</v>
      </c>
      <c r="Q91" s="110">
        <f>N91/K91</f>
        <v>0.8912996777658424</v>
      </c>
      <c r="R91" s="290"/>
      <c r="S91" s="47">
        <v>0.76458333333333328</v>
      </c>
      <c r="T91" s="48">
        <v>0.80768518518518517</v>
      </c>
      <c r="U91" s="111">
        <v>4.9999999999999822</v>
      </c>
      <c r="V91" s="112">
        <v>62.06666666666672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-217.40064446831525</v>
      </c>
      <c r="AF91" s="110">
        <f>M91/J91</f>
        <v>0.8912996777658424</v>
      </c>
      <c r="AG91" s="359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11">
        <v>2033</v>
      </c>
      <c r="G92" s="103">
        <f t="shared" si="28"/>
        <v>96770.8</v>
      </c>
      <c r="H92" s="26"/>
      <c r="I92" s="104">
        <v>23</v>
      </c>
      <c r="J92" s="105">
        <v>2000</v>
      </c>
      <c r="K92" s="106">
        <f t="shared" si="29"/>
        <v>86.956521739130437</v>
      </c>
      <c r="L92" s="107">
        <v>23</v>
      </c>
      <c r="M92" s="105">
        <f>F92/V92*60</f>
        <v>1781.5968841285312</v>
      </c>
      <c r="N92" s="106">
        <f>M92/L92</f>
        <v>77.46073409254484</v>
      </c>
      <c r="O92" s="108">
        <f>L92-I92</f>
        <v>0</v>
      </c>
      <c r="P92" s="109">
        <f>N92-K92</f>
        <v>-9.4957876465855975</v>
      </c>
      <c r="Q92" s="110">
        <f>N92/K92</f>
        <v>0.89079844206426562</v>
      </c>
      <c r="R92" s="290"/>
      <c r="S92" s="47">
        <v>0.81180555555555556</v>
      </c>
      <c r="T92" s="48">
        <v>0.85935185185185181</v>
      </c>
      <c r="U92" s="111">
        <v>5.9333333333333549</v>
      </c>
      <c r="V92" s="112">
        <v>68.466666666666612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-218.4031158714688</v>
      </c>
      <c r="AF92" s="110">
        <f>M92/J92</f>
        <v>0.89079844206426562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23</v>
      </c>
      <c r="J106" s="137">
        <f t="shared" si="30"/>
        <v>2000</v>
      </c>
      <c r="K106" s="138">
        <f t="shared" ref="K106" si="31">J106/I106</f>
        <v>86.956521739130437</v>
      </c>
      <c r="L106" s="136">
        <f t="shared" ref="L106:M106" si="32">AVERAGE(L90:L105)</f>
        <v>23</v>
      </c>
      <c r="M106" s="137">
        <f t="shared" si="32"/>
        <v>1782.5269516816109</v>
      </c>
      <c r="N106" s="138">
        <f>M106/L106</f>
        <v>77.501171812243953</v>
      </c>
      <c r="O106" s="139">
        <f>L106-I106</f>
        <v>0</v>
      </c>
      <c r="P106" s="140">
        <f>N106-K106</f>
        <v>-9.455349926886484</v>
      </c>
      <c r="Q106" s="141">
        <f>N106/K106</f>
        <v>0.89126347584080545</v>
      </c>
      <c r="R106" s="291"/>
      <c r="S106" s="142">
        <f>S90</f>
        <v>0.70844907407407409</v>
      </c>
      <c r="T106" s="143">
        <f>INDEX(T90:T105,COUNTA(T90:T105))</f>
        <v>0.85935185185185181</v>
      </c>
      <c r="U106" s="144"/>
      <c r="V106" s="166"/>
      <c r="W106" s="187"/>
      <c r="X106" s="188"/>
      <c r="Y106" s="179">
        <f t="shared" ref="Y106:Z106" si="33">SUM(Y90:Y105)</f>
        <v>0</v>
      </c>
      <c r="Z106" s="180">
        <f t="shared" si="33"/>
        <v>0</v>
      </c>
      <c r="AA106" s="279"/>
      <c r="AB106" s="280"/>
      <c r="AC106" s="179">
        <f t="shared" ref="AC106:AD106" si="34">SUM(AC90:AC105)</f>
        <v>4</v>
      </c>
      <c r="AD106" s="180">
        <f t="shared" si="34"/>
        <v>0</v>
      </c>
      <c r="AE106" s="168">
        <f>M106-J106</f>
        <v>-217.47304831838915</v>
      </c>
      <c r="AF106" s="141">
        <f>M106/J106</f>
        <v>0.89126347584080545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207</v>
      </c>
      <c r="D107" s="288"/>
      <c r="E107" s="147">
        <v>57.3</v>
      </c>
      <c r="F107" s="97">
        <v>2093</v>
      </c>
      <c r="G107" s="148">
        <f t="shared" ref="G107:G110" si="35">E107*F107</f>
        <v>119928.9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1784.2292209329855</v>
      </c>
      <c r="N107" s="152">
        <f>M107/L107</f>
        <v>84.963296234904078</v>
      </c>
      <c r="O107" s="154">
        <f>L107-I107</f>
        <v>0</v>
      </c>
      <c r="P107" s="155">
        <f>N107-K107</f>
        <v>-10.274799003191163</v>
      </c>
      <c r="Q107" s="156">
        <f>N107/K107</f>
        <v>0.89211461046649276</v>
      </c>
      <c r="R107" s="289">
        <f>Q123</f>
        <v>0.89177336356715176</v>
      </c>
      <c r="S107" s="157">
        <v>0.70833333333333337</v>
      </c>
      <c r="T107" s="158">
        <v>0.7572106481481482</v>
      </c>
      <c r="U107" s="159"/>
      <c r="V107" s="160">
        <v>70.383333333333354</v>
      </c>
      <c r="W107" s="158"/>
      <c r="X107" s="169"/>
      <c r="Y107" s="196"/>
      <c r="Z107" s="197"/>
      <c r="AA107" s="292"/>
      <c r="AB107" s="293"/>
      <c r="AC107" s="196">
        <v>2</v>
      </c>
      <c r="AD107" s="197"/>
      <c r="AE107" s="115">
        <f>M107-J107</f>
        <v>-215.77077906701447</v>
      </c>
      <c r="AF107" s="156">
        <f>M107/J107</f>
        <v>0.89211461046649276</v>
      </c>
      <c r="AG107" s="281">
        <f>AF123</f>
        <v>0.89177336356715176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02">
        <v>740</v>
      </c>
      <c r="G108" s="103">
        <f t="shared" si="35"/>
        <v>37495.800000000003</v>
      </c>
      <c r="H108" s="26"/>
      <c r="I108" s="104">
        <v>20</v>
      </c>
      <c r="J108" s="105">
        <v>2000</v>
      </c>
      <c r="K108" s="106">
        <f t="shared" ref="K108:K110" si="36">J108/I108</f>
        <v>100</v>
      </c>
      <c r="L108" s="107">
        <v>20</v>
      </c>
      <c r="M108" s="105">
        <f>F108/V108*60</f>
        <v>1784.326858673815</v>
      </c>
      <c r="N108" s="106">
        <f>M108/L108</f>
        <v>89.216342933690754</v>
      </c>
      <c r="O108" s="108">
        <f>L108-I108</f>
        <v>0</v>
      </c>
      <c r="P108" s="109">
        <f>N108-K108</f>
        <v>-10.783657066309246</v>
      </c>
      <c r="Q108" s="110">
        <f>N108/K108</f>
        <v>0.89216342933690751</v>
      </c>
      <c r="R108" s="290"/>
      <c r="S108" s="47">
        <v>0.76049768518518523</v>
      </c>
      <c r="T108" s="48">
        <v>0.77777777777777779</v>
      </c>
      <c r="U108" s="111">
        <v>4.7333333333333272</v>
      </c>
      <c r="V108" s="112">
        <v>24.88333333333328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-215.67314132618503</v>
      </c>
      <c r="AF108" s="110">
        <f>M108/J108</f>
        <v>0.89216342933690751</v>
      </c>
      <c r="AG108" s="282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02">
        <v>1575</v>
      </c>
      <c r="G109" s="103">
        <f t="shared" si="35"/>
        <v>85191.75</v>
      </c>
      <c r="H109" s="26"/>
      <c r="I109" s="104">
        <v>19</v>
      </c>
      <c r="J109" s="105">
        <v>2000</v>
      </c>
      <c r="K109" s="106">
        <f t="shared" si="36"/>
        <v>105.26315789473684</v>
      </c>
      <c r="L109" s="107">
        <v>19</v>
      </c>
      <c r="M109" s="105">
        <f>F109/V109*60</f>
        <v>1783.0188679245293</v>
      </c>
      <c r="N109" s="106">
        <f>M109/L109</f>
        <v>93.843098311817329</v>
      </c>
      <c r="O109" s="108">
        <f>L109-I109</f>
        <v>0</v>
      </c>
      <c r="P109" s="109">
        <f>N109-K109</f>
        <v>-11.420059582919507</v>
      </c>
      <c r="Q109" s="110">
        <f>N109/K109</f>
        <v>0.89150943396226467</v>
      </c>
      <c r="R109" s="290"/>
      <c r="S109" s="47">
        <v>0.78125</v>
      </c>
      <c r="T109" s="48">
        <v>0.81805555555555554</v>
      </c>
      <c r="U109" s="111">
        <v>4.9999999999999822</v>
      </c>
      <c r="V109" s="112">
        <v>52.999999999999972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-216.98113207547067</v>
      </c>
      <c r="AF109" s="110">
        <f>M109/J109</f>
        <v>0.89150943396226467</v>
      </c>
      <c r="AG109" s="282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1926</v>
      </c>
      <c r="G110" s="103">
        <f t="shared" si="35"/>
        <v>112035.42</v>
      </c>
      <c r="H110" s="26"/>
      <c r="I110" s="104">
        <v>19</v>
      </c>
      <c r="J110" s="105">
        <v>1800</v>
      </c>
      <c r="K110" s="106">
        <f t="shared" si="36"/>
        <v>94.736842105263165</v>
      </c>
      <c r="L110" s="107">
        <v>19</v>
      </c>
      <c r="M110" s="105">
        <f>F110/V110*60</f>
        <v>1604.2572882924542</v>
      </c>
      <c r="N110" s="106">
        <f>M110/L110</f>
        <v>84.43459412065549</v>
      </c>
      <c r="O110" s="108">
        <f>L110-I110</f>
        <v>0</v>
      </c>
      <c r="P110" s="109">
        <f>N110-K110</f>
        <v>-10.302247984607675</v>
      </c>
      <c r="Q110" s="110">
        <f>N110/K110</f>
        <v>0.89125404905136341</v>
      </c>
      <c r="R110" s="290"/>
      <c r="S110" s="47">
        <v>0.82222222222222219</v>
      </c>
      <c r="T110" s="48">
        <v>0.87224537037037042</v>
      </c>
      <c r="U110" s="111">
        <v>5.9999999999999787</v>
      </c>
      <c r="V110" s="112">
        <v>72.033333333333459</v>
      </c>
      <c r="W110" s="113"/>
      <c r="X110" s="116"/>
      <c r="Y110" s="12"/>
      <c r="Z110" s="198"/>
      <c r="AA110" s="276"/>
      <c r="AB110" s="277"/>
      <c r="AC110" s="12">
        <v>2</v>
      </c>
      <c r="AD110" s="198"/>
      <c r="AE110" s="117">
        <f>M110-J110</f>
        <v>-195.74271170754582</v>
      </c>
      <c r="AF110" s="110">
        <f>M110/J110</f>
        <v>0.89125404905136341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7">AVERAGE(I107:I122)</f>
        <v>19.75</v>
      </c>
      <c r="J123" s="137">
        <f t="shared" si="37"/>
        <v>1950</v>
      </c>
      <c r="K123" s="138">
        <f t="shared" ref="K123" si="38">J123/I123</f>
        <v>98.734177215189874</v>
      </c>
      <c r="L123" s="136">
        <f t="shared" ref="L123:M123" si="39">AVERAGE(L107:L122)</f>
        <v>19.75</v>
      </c>
      <c r="M123" s="137">
        <f t="shared" si="39"/>
        <v>1738.9580589559459</v>
      </c>
      <c r="N123" s="138">
        <f>M123/L123</f>
        <v>88.048509314225115</v>
      </c>
      <c r="O123" s="139">
        <f>L123-I123</f>
        <v>0</v>
      </c>
      <c r="P123" s="140">
        <f>N123-K123</f>
        <v>-10.685667900964759</v>
      </c>
      <c r="Q123" s="141">
        <f>N123/K123</f>
        <v>0.89177336356715176</v>
      </c>
      <c r="R123" s="291"/>
      <c r="S123" s="142">
        <f>S107</f>
        <v>0.70833333333333337</v>
      </c>
      <c r="T123" s="143">
        <f>INDEX(T107:T122,COUNTA(T107:T122))</f>
        <v>0.87224537037037042</v>
      </c>
      <c r="U123" s="144"/>
      <c r="V123" s="166"/>
      <c r="W123" s="167"/>
      <c r="X123" s="138"/>
      <c r="Y123" s="179">
        <f t="shared" ref="Y123:Z123" si="40">SUM(Y107:Y122)</f>
        <v>0</v>
      </c>
      <c r="Z123" s="180">
        <f t="shared" si="40"/>
        <v>0</v>
      </c>
      <c r="AA123" s="279"/>
      <c r="AB123" s="280"/>
      <c r="AC123" s="179">
        <f t="shared" ref="AC123:AD123" si="41">SUM(AC107:AC122)</f>
        <v>6</v>
      </c>
      <c r="AD123" s="180">
        <f t="shared" si="41"/>
        <v>0</v>
      </c>
      <c r="AE123" s="168">
        <f>M123-J123</f>
        <v>-211.04194104405406</v>
      </c>
      <c r="AF123" s="141">
        <f>M123/J123</f>
        <v>0.89177336356715176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40" priority="3" operator="greaterThan">
      <formula>0</formula>
    </cfRule>
  </conditionalFormatting>
  <conditionalFormatting sqref="P5:P123 AE5:AE123">
    <cfRule type="cellIs" dxfId="539" priority="6" operator="lessThan">
      <formula>0</formula>
    </cfRule>
  </conditionalFormatting>
  <conditionalFormatting sqref="Q5:Q123 AF5:AF123">
    <cfRule type="cellIs" dxfId="538" priority="4" operator="greaterThan">
      <formula>1</formula>
    </cfRule>
    <cfRule type="cellIs" dxfId="537" priority="5" operator="lessThan">
      <formula>0.8</formula>
    </cfRule>
  </conditionalFormatting>
  <conditionalFormatting sqref="AG5 R5:R123 AG90">
    <cfRule type="cellIs" dxfId="536" priority="7" operator="lessThan">
      <formula>0.8</formula>
    </cfRule>
  </conditionalFormatting>
  <conditionalFormatting sqref="AG22">
    <cfRule type="cellIs" dxfId="535" priority="11" operator="lessThan">
      <formula>0.8</formula>
    </cfRule>
  </conditionalFormatting>
  <conditionalFormatting sqref="AG37">
    <cfRule type="cellIs" dxfId="534" priority="10" operator="lessThan">
      <formula>0.8</formula>
    </cfRule>
  </conditionalFormatting>
  <conditionalFormatting sqref="AG39:AG74">
    <cfRule type="cellIs" dxfId="533" priority="8" operator="lessThan">
      <formula>0.8</formula>
    </cfRule>
  </conditionalFormatting>
  <conditionalFormatting sqref="AG80:AG88">
    <cfRule type="cellIs" dxfId="532" priority="9" operator="lessThan">
      <formula>0.8</formula>
    </cfRule>
  </conditionalFormatting>
  <conditionalFormatting sqref="AG105">
    <cfRule type="cellIs" dxfId="531" priority="2" operator="lessThan">
      <formula>0.8</formula>
    </cfRule>
  </conditionalFormatting>
  <conditionalFormatting sqref="AG107:AG123">
    <cfRule type="cellIs" dxfId="530" priority="1" operator="lessThan">
      <formula>0.8</formula>
    </cfRule>
  </conditionalFormatting>
  <dataValidations count="1">
    <dataValidation type="list" allowBlank="1" showInputMessage="1" showErrorMessage="1" sqref="AA5:AB123" xr:uid="{08C376F8-4097-4D82-BC74-916E626FDFF7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1ACBD-0159-4A57-B964-40694CBAD7EC}">
  <sheetPr>
    <tabColor theme="8" tint="0.59999389629810485"/>
  </sheetPr>
  <dimension ref="B1:AR42"/>
  <sheetViews>
    <sheetView zoomScale="70" zoomScaleNormal="70" workbookViewId="0">
      <selection activeCell="S22" sqref="S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249</v>
      </c>
      <c r="D3" s="263"/>
      <c r="E3" s="3" t="s">
        <v>2</v>
      </c>
      <c r="F3" s="264">
        <f>'0222(18度C)'!D1+'0222(4度C)'!D1</f>
        <v>167195</v>
      </c>
      <c r="G3" s="265"/>
      <c r="H3" s="3" t="s">
        <v>3</v>
      </c>
      <c r="I3" s="266">
        <f>'0222(18度C)'!F1+'0222(4度C)'!F1</f>
        <v>5157259.59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523.37355864825156</v>
      </c>
      <c r="F6" s="239" t="e">
        <f>AVERAGE(#REF!,D14:K14)</f>
        <v>#REF!</v>
      </c>
      <c r="G6" s="240">
        <f>AVERAGE(D14:K14)</f>
        <v>181.14761904761903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785.37000233808749</v>
      </c>
      <c r="N6" s="241"/>
      <c r="O6" s="229">
        <f>'0222(4度C)'!Y2</f>
        <v>0</v>
      </c>
      <c r="P6" s="229">
        <f>'0222(4度C)'!Z2</f>
        <v>0</v>
      </c>
      <c r="Q6" s="229">
        <f>'0222(4度C)'!AC2</f>
        <v>44</v>
      </c>
      <c r="R6" s="229">
        <f>'0222(4度C)'!AD2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465.59860187258931</v>
      </c>
      <c r="F7" s="235" t="e">
        <f>AVERAGE(#REF!,D15:K15)</f>
        <v>#REF!</v>
      </c>
      <c r="G7" s="236">
        <f>AVERAGE(D15:K15)</f>
        <v>162.96336682593588</v>
      </c>
      <c r="H7" s="237"/>
      <c r="I7" s="236">
        <f>AVERAGE(L15:O15)</f>
        <v>82.76577935623969</v>
      </c>
      <c r="J7" s="237"/>
      <c r="K7" s="236">
        <f>AVERAGE(D33:O33)</f>
        <v>652.46895224778984</v>
      </c>
      <c r="L7" s="237"/>
      <c r="M7" s="236">
        <f>AVERAGE(P33:X33)</f>
        <v>697.12254547554221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0.89016554783316459</v>
      </c>
      <c r="F8" s="243" t="e">
        <f>AVERAGE(D16:K16,#REF!)</f>
        <v>#REF!</v>
      </c>
      <c r="G8" s="222">
        <f>AVERAGE(D16:K16)</f>
        <v>0.89442549551333406</v>
      </c>
      <c r="H8" s="223"/>
      <c r="I8" s="222">
        <f>AVERAGE(L16:O16)</f>
        <v>0.89142385934526214</v>
      </c>
      <c r="J8" s="223"/>
      <c r="K8" s="222">
        <f>AVERAGE(D34:O34)</f>
        <v>0.88923695033445993</v>
      </c>
      <c r="L8" s="223"/>
      <c r="M8" s="222">
        <f>AVERAGE(P34:X34)</f>
        <v>0.8865165925466012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95.238095238095241</v>
      </c>
      <c r="G14" s="28">
        <v>85.106382978723403</v>
      </c>
      <c r="H14" s="28">
        <v>99.893617021276597</v>
      </c>
      <c r="I14" s="28">
        <v>545.5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86.956521739130437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71.341001282559759</v>
      </c>
      <c r="F15" s="35">
        <v>84.908032373143485</v>
      </c>
      <c r="G15" s="35">
        <v>75.872867937758727</v>
      </c>
      <c r="H15" s="35">
        <v>89.164433460431724</v>
      </c>
      <c r="I15" s="35">
        <v>493.53049907578571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77.497109112170037</v>
      </c>
      <c r="O15" s="38">
        <v>88.034449600309344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0.89176251603199697</v>
      </c>
      <c r="F16" s="43">
        <f t="shared" si="0"/>
        <v>0.89153433991800657</v>
      </c>
      <c r="G16" s="43">
        <f t="shared" si="0"/>
        <v>0.89150619826866506</v>
      </c>
      <c r="H16" s="43">
        <f t="shared" si="0"/>
        <v>0.89259390258579152</v>
      </c>
      <c r="I16" s="43">
        <f t="shared" si="0"/>
        <v>0.90473052076221028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0.89121675478995543</v>
      </c>
      <c r="O16" s="46">
        <f t="shared" si="1"/>
        <v>0.89163096390056895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0.29182870370370373</v>
      </c>
      <c r="F17" s="48">
        <v>0.29166666666666669</v>
      </c>
      <c r="G17" s="48">
        <v>0.29166666666666669</v>
      </c>
      <c r="H17" s="48">
        <v>0.20833333333333334</v>
      </c>
      <c r="I17" s="48">
        <v>0.45624999999999999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0.70846064814814813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0.61319444444444449</v>
      </c>
      <c r="F18" s="48">
        <v>0.5395833333333333</v>
      </c>
      <c r="G18" s="48">
        <v>0.5564351851851852</v>
      </c>
      <c r="H18" s="48">
        <v>0.54513888888888884</v>
      </c>
      <c r="I18" s="48">
        <v>0.46877314814814813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0.86597222222222225</v>
      </c>
      <c r="O18" s="50">
        <v>0.87847222222222221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7</v>
      </c>
      <c r="G21" s="52">
        <v>7</v>
      </c>
      <c r="H21" s="52">
        <v>9</v>
      </c>
      <c r="I21" s="52">
        <v>1</v>
      </c>
      <c r="J21" s="52"/>
      <c r="K21" s="53"/>
      <c r="L21" s="54"/>
      <c r="M21" s="55"/>
      <c r="N21" s="52">
        <v>4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21</v>
      </c>
      <c r="G23" s="58">
        <v>23.5</v>
      </c>
      <c r="H23" s="58">
        <v>18.8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23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267.66851372861305</v>
      </c>
      <c r="H33" s="35">
        <v>390.0869017165125</v>
      </c>
      <c r="I33" s="35" t="s">
        <v>42</v>
      </c>
      <c r="J33" s="35" t="s">
        <v>42</v>
      </c>
      <c r="K33" s="35">
        <v>684.22057612588947</v>
      </c>
      <c r="L33" s="35" t="s">
        <v>42</v>
      </c>
      <c r="M33" s="35">
        <v>740.1034253846633</v>
      </c>
      <c r="N33" s="35">
        <v>997.42857742141075</v>
      </c>
      <c r="O33" s="35">
        <v>835.30571910964989</v>
      </c>
      <c r="P33" s="34">
        <v>267.6484677258141</v>
      </c>
      <c r="Q33" s="35" t="s">
        <v>42</v>
      </c>
      <c r="R33" s="35" t="s">
        <v>42</v>
      </c>
      <c r="S33" s="35" t="s">
        <v>42</v>
      </c>
      <c r="T33" s="35">
        <v>704.62105295080391</v>
      </c>
      <c r="U33" s="35" t="s">
        <v>42</v>
      </c>
      <c r="V33" s="35">
        <v>683.93141381801024</v>
      </c>
      <c r="W33" s="35">
        <v>972.88676054689324</v>
      </c>
      <c r="X33" s="38">
        <v>856.5250323361895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0.8736402878642231</v>
      </c>
      <c r="H34" s="43">
        <f>H33/H32</f>
        <v>0.90020054242272118</v>
      </c>
      <c r="I34" s="43" t="s">
        <v>42</v>
      </c>
      <c r="J34" s="43" t="s">
        <v>42</v>
      </c>
      <c r="K34" s="43">
        <f>K33/K32</f>
        <v>0.8984714635996528</v>
      </c>
      <c r="L34" s="43" t="s">
        <v>42</v>
      </c>
      <c r="M34" s="43">
        <f>M33/M32</f>
        <v>0.89709506107231918</v>
      </c>
      <c r="N34" s="43">
        <f>N33/N32</f>
        <v>0.88008403890124487</v>
      </c>
      <c r="O34" s="43">
        <f>O33/O32</f>
        <v>0.88593030814659834</v>
      </c>
      <c r="P34" s="42">
        <f>P33/P32</f>
        <v>0.87357485993842099</v>
      </c>
      <c r="Q34" s="43" t="s">
        <v>42</v>
      </c>
      <c r="R34" s="43" t="s">
        <v>42</v>
      </c>
      <c r="S34" s="43" t="s">
        <v>42</v>
      </c>
      <c r="T34" s="43">
        <f>T33/T32</f>
        <v>0.89475689263594149</v>
      </c>
      <c r="U34" s="43" t="s">
        <v>42</v>
      </c>
      <c r="V34" s="43">
        <f>V33/V32</f>
        <v>0.89809175551859932</v>
      </c>
      <c r="W34" s="43">
        <f>W33/W32</f>
        <v>0.88444250958808479</v>
      </c>
      <c r="X34" s="46">
        <f>X33/X32</f>
        <v>0.88171694505195974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0.32234953703703706</v>
      </c>
      <c r="H35" s="48">
        <v>0.25</v>
      </c>
      <c r="I35" s="48" t="s">
        <v>42</v>
      </c>
      <c r="J35" s="48" t="s">
        <v>42</v>
      </c>
      <c r="K35" s="48">
        <v>0.29180555555555554</v>
      </c>
      <c r="L35" s="48" t="s">
        <v>42</v>
      </c>
      <c r="M35" s="48">
        <v>0.29185185185185186</v>
      </c>
      <c r="N35" s="48">
        <v>0.25008101851851849</v>
      </c>
      <c r="O35" s="48">
        <v>0.29182870370370373</v>
      </c>
      <c r="P35" s="47">
        <v>0.70859953703703704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0.7085069444444444</v>
      </c>
      <c r="X35" s="50">
        <v>0.70847222222222217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0.45296296296296296</v>
      </c>
      <c r="H36" s="48">
        <v>0.2993865740740741</v>
      </c>
      <c r="I36" s="48" t="s">
        <v>42</v>
      </c>
      <c r="J36" s="48" t="s">
        <v>42</v>
      </c>
      <c r="K36" s="48">
        <v>0.4152777777777778</v>
      </c>
      <c r="L36" s="48" t="s">
        <v>42</v>
      </c>
      <c r="M36" s="48">
        <v>0.42986111111111114</v>
      </c>
      <c r="N36" s="48">
        <v>0.45624999999999999</v>
      </c>
      <c r="O36" s="48">
        <v>0.45902777777777776</v>
      </c>
      <c r="P36" s="47">
        <v>0.82576388888888885</v>
      </c>
      <c r="Q36" s="48" t="s">
        <v>42</v>
      </c>
      <c r="R36" s="48" t="s">
        <v>42</v>
      </c>
      <c r="S36" s="48" t="s">
        <v>42</v>
      </c>
      <c r="T36" s="48">
        <v>0.87464120370370368</v>
      </c>
      <c r="U36" s="48" t="s">
        <v>42</v>
      </c>
      <c r="V36" s="48">
        <v>0.87100694444444449</v>
      </c>
      <c r="W36" s="48">
        <v>1.0166666666666666</v>
      </c>
      <c r="X36" s="50">
        <v>1.0146180555555555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C1FC8-9A8E-4ED4-AA0D-FB49D42CE4A9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112898</v>
      </c>
      <c r="E1" s="88" t="s">
        <v>3</v>
      </c>
      <c r="F1" s="89">
        <f>SUM(G5:G191)</f>
        <v>2226789.84</v>
      </c>
      <c r="G1" s="90" t="s">
        <v>84</v>
      </c>
      <c r="H1" s="91">
        <f>L21+L38+L55+L72+L89+L106+L123+L140+L157+L174+L191</f>
        <v>59.166666666666664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46075</v>
      </c>
      <c r="B2" s="332"/>
      <c r="C2" s="92" t="s">
        <v>40</v>
      </c>
      <c r="D2" s="93">
        <f>AVERAGE(N21,N38,N55,N72,N89,N106,N123,N140,N157,N174,N191)</f>
        <v>672.76604007858646</v>
      </c>
      <c r="E2" s="93" t="s">
        <v>91</v>
      </c>
      <c r="F2" s="94">
        <f>F1/D1</f>
        <v>19.723908660915161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2126</v>
      </c>
      <c r="G5" s="148">
        <f t="shared" ref="G5:G8" si="0">E5*F5</f>
        <v>60739.82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3125.1939567170325</v>
      </c>
      <c r="N5" s="152">
        <f>M5/L5</f>
        <v>260.43282972641936</v>
      </c>
      <c r="O5" s="154">
        <f>L5-I5</f>
        <v>0</v>
      </c>
      <c r="P5" s="155">
        <f>N5-K5</f>
        <v>-39.567170273580643</v>
      </c>
      <c r="Q5" s="156">
        <f>N5/K5</f>
        <v>0.86810943242139782</v>
      </c>
      <c r="R5" s="289">
        <f>Q21</f>
        <v>0.8736402878642231</v>
      </c>
      <c r="S5" s="157">
        <v>0.32234953703703706</v>
      </c>
      <c r="T5" s="158">
        <v>0.35069444444444442</v>
      </c>
      <c r="U5" s="159"/>
      <c r="V5" s="160">
        <v>40.816666666666599</v>
      </c>
      <c r="W5" s="161"/>
      <c r="X5" s="162"/>
      <c r="Y5" s="292"/>
      <c r="Z5" s="293"/>
      <c r="AA5" s="115">
        <f>M5-J5</f>
        <v>-474.80604328296749</v>
      </c>
      <c r="AB5" s="156">
        <f>M5/J5</f>
        <v>0.86810943242139793</v>
      </c>
      <c r="AC5" s="281">
        <f>AB21</f>
        <v>0.8736402878642231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2517</v>
      </c>
      <c r="G6" s="103">
        <f t="shared" si="0"/>
        <v>75132.45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3140.7972270363971</v>
      </c>
      <c r="N6" s="106">
        <f>M6/L6</f>
        <v>261.73310225303311</v>
      </c>
      <c r="O6" s="108">
        <f>L6-I6</f>
        <v>0</v>
      </c>
      <c r="P6" s="109">
        <f>N6-K6</f>
        <v>-38.26689774696689</v>
      </c>
      <c r="Q6" s="110">
        <f>N6/K6</f>
        <v>0.87244367417677704</v>
      </c>
      <c r="R6" s="290"/>
      <c r="S6" s="47">
        <v>0.35416666666666669</v>
      </c>
      <c r="T6" s="48">
        <v>0.38755787037037037</v>
      </c>
      <c r="U6" s="111">
        <v>5.0000000000000622</v>
      </c>
      <c r="V6" s="112">
        <v>48.083333333333307</v>
      </c>
      <c r="W6" s="113"/>
      <c r="X6" s="116"/>
      <c r="Y6" s="276"/>
      <c r="Z6" s="277"/>
      <c r="AA6" s="117">
        <f>M6-J6</f>
        <v>-459.20277296360291</v>
      </c>
      <c r="AB6" s="110">
        <f>M6/J6</f>
        <v>0.87244367417677693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2386</v>
      </c>
      <c r="G7" s="103">
        <f t="shared" si="0"/>
        <v>70434.720000000001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3139.4736842105253</v>
      </c>
      <c r="N7" s="106">
        <f>M7/L7</f>
        <v>261.62280701754378</v>
      </c>
      <c r="O7" s="108">
        <f>L7-I7</f>
        <v>0</v>
      </c>
      <c r="P7" s="109">
        <f>N7-K7</f>
        <v>-38.377192982456222</v>
      </c>
      <c r="Q7" s="110">
        <f>N7/K7</f>
        <v>0.87207602339181256</v>
      </c>
      <c r="R7" s="290"/>
      <c r="S7" s="47">
        <v>0.39194444444444443</v>
      </c>
      <c r="T7" s="48">
        <v>0.4236111111111111</v>
      </c>
      <c r="U7" s="111">
        <v>6.3166666666666416</v>
      </c>
      <c r="V7" s="112">
        <v>45.600000000000016</v>
      </c>
      <c r="W7" s="113"/>
      <c r="X7" s="116"/>
      <c r="Y7" s="276"/>
      <c r="Z7" s="277"/>
      <c r="AA7" s="117">
        <f>M7-J7</f>
        <v>-460.52631578947467</v>
      </c>
      <c r="AB7" s="110">
        <f>M7/J7</f>
        <v>0.87207602339181256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1972</v>
      </c>
      <c r="G8" s="103">
        <f t="shared" si="0"/>
        <v>50562.080000000002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3174.9552772808579</v>
      </c>
      <c r="N8" s="106">
        <f>M8/L8</f>
        <v>288.63229793462347</v>
      </c>
      <c r="O8" s="108">
        <f>L8-I8</f>
        <v>0</v>
      </c>
      <c r="P8" s="109">
        <f>N8-K8</f>
        <v>-38.640429338103786</v>
      </c>
      <c r="Q8" s="110">
        <f>N8/K8</f>
        <v>0.88193202146690508</v>
      </c>
      <c r="R8" s="290"/>
      <c r="S8" s="47">
        <v>0.42708333333333331</v>
      </c>
      <c r="T8" s="48">
        <v>0.45296296296296296</v>
      </c>
      <c r="U8" s="111">
        <v>4.9999999999999822</v>
      </c>
      <c r="V8" s="112">
        <v>37.26666666666668</v>
      </c>
      <c r="W8" s="113"/>
      <c r="X8" s="116"/>
      <c r="Y8" s="276"/>
      <c r="Z8" s="277"/>
      <c r="AA8" s="117">
        <f>M8-J8</f>
        <v>-425.0447227191421</v>
      </c>
      <c r="AB8" s="110">
        <f>M8/J8</f>
        <v>0.88193202146690497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3145.1050363112031</v>
      </c>
      <c r="N21" s="138">
        <f>M21/L21</f>
        <v>267.66851372861305</v>
      </c>
      <c r="O21" s="139">
        <f>L21-I21</f>
        <v>0</v>
      </c>
      <c r="P21" s="140">
        <f>N21-K21</f>
        <v>-38.714464994791228</v>
      </c>
      <c r="Q21" s="141">
        <f>N21/K21</f>
        <v>0.8736402878642231</v>
      </c>
      <c r="R21" s="291"/>
      <c r="S21" s="142">
        <f>S5</f>
        <v>0.32234953703703706</v>
      </c>
      <c r="T21" s="143">
        <f>INDEX(T5:T20,COUNTA(T5:T20))</f>
        <v>0.45296296296296296</v>
      </c>
      <c r="U21" s="144"/>
      <c r="V21" s="166"/>
      <c r="W21" s="167"/>
      <c r="X21" s="138"/>
      <c r="Y21" s="279"/>
      <c r="Z21" s="280"/>
      <c r="AA21" s="168">
        <f>M21-J21</f>
        <v>-454.89496368879691</v>
      </c>
      <c r="AB21" s="141">
        <f>M21/J21</f>
        <v>0.8736402878642231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1189</v>
      </c>
      <c r="G22" s="148">
        <f t="shared" ref="G22:G23" si="5">E22*F22</f>
        <v>16681.669999999998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2340.2952433023493</v>
      </c>
      <c r="N22" s="152">
        <f>M22/L22</f>
        <v>390.04920721705821</v>
      </c>
      <c r="O22" s="154">
        <f>L22-I22</f>
        <v>0</v>
      </c>
      <c r="P22" s="155">
        <f>N22-K22</f>
        <v>-43.284126116275104</v>
      </c>
      <c r="Q22" s="156">
        <f>N22/K22</f>
        <v>0.90011355511628821</v>
      </c>
      <c r="R22" s="289">
        <f>Q38</f>
        <v>0.90020054242272118</v>
      </c>
      <c r="S22" s="157">
        <v>0.25</v>
      </c>
      <c r="T22" s="158">
        <v>0.2711689814814815</v>
      </c>
      <c r="U22" s="159"/>
      <c r="V22" s="160">
        <v>30.483333333333356</v>
      </c>
      <c r="W22" s="158"/>
      <c r="X22" s="169"/>
      <c r="Y22" s="292"/>
      <c r="Z22" s="293"/>
      <c r="AA22" s="115">
        <f>M22-J22</f>
        <v>-259.70475669765074</v>
      </c>
      <c r="AB22" s="156">
        <f>M22/J22</f>
        <v>0.90011355511628821</v>
      </c>
      <c r="AC22" s="281">
        <f>AB38</f>
        <v>0.90020054242272107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1409</v>
      </c>
      <c r="G23" s="103">
        <f t="shared" si="5"/>
        <v>20416.41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2340.747577295801</v>
      </c>
      <c r="N23" s="106">
        <f>M23/L23</f>
        <v>390.12459621596685</v>
      </c>
      <c r="O23" s="108">
        <f>L23-I23</f>
        <v>0</v>
      </c>
      <c r="P23" s="109">
        <f>N23-K23</f>
        <v>-43.208737117366468</v>
      </c>
      <c r="Q23" s="110">
        <f>N23/K23</f>
        <v>0.90028752972915427</v>
      </c>
      <c r="R23" s="290"/>
      <c r="S23" s="47">
        <v>0.27430555555555558</v>
      </c>
      <c r="T23" s="48">
        <v>0.2993865740740741</v>
      </c>
      <c r="U23" s="111">
        <v>4.5166666666666799</v>
      </c>
      <c r="V23" s="112">
        <v>36.11666666666666</v>
      </c>
      <c r="W23" s="113"/>
      <c r="X23" s="13"/>
      <c r="Y23" s="276"/>
      <c r="Z23" s="277"/>
      <c r="AA23" s="117">
        <f>M23-J23</f>
        <v>-259.25242270419903</v>
      </c>
      <c r="AB23" s="110">
        <f>M23/J23</f>
        <v>0.90028752972915427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2340.5214102990749</v>
      </c>
      <c r="N38" s="138">
        <f>M38/L38</f>
        <v>390.0869017165125</v>
      </c>
      <c r="O38" s="139">
        <f>L38-I38</f>
        <v>0</v>
      </c>
      <c r="P38" s="140">
        <f>N38-K38</f>
        <v>-43.246431616820814</v>
      </c>
      <c r="Q38" s="141">
        <f>N38/K38</f>
        <v>0.90020054242272118</v>
      </c>
      <c r="R38" s="291"/>
      <c r="S38" s="142">
        <f>S22</f>
        <v>0.25</v>
      </c>
      <c r="T38" s="143">
        <f>INDEX(T22:T37,COUNTA(T22:T37))</f>
        <v>0.2993865740740741</v>
      </c>
      <c r="U38" s="144"/>
      <c r="V38" s="166"/>
      <c r="W38" s="167"/>
      <c r="X38" s="138"/>
      <c r="Y38" s="279"/>
      <c r="Z38" s="280"/>
      <c r="AA38" s="168">
        <f>M38-J38</f>
        <v>-259.47858970092511</v>
      </c>
      <c r="AB38" s="141">
        <f>M38/J38</f>
        <v>0.90020054242272107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1325</v>
      </c>
      <c r="G39" s="148">
        <f t="shared" ref="G39:G41" si="9">E39*F39</f>
        <v>29521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2966.4179104477575</v>
      </c>
      <c r="N39" s="152">
        <f>M39/L39</f>
        <v>593.28358208955149</v>
      </c>
      <c r="O39" s="154">
        <f>L39-I39</f>
        <v>0</v>
      </c>
      <c r="P39" s="155">
        <f>N39-K39</f>
        <v>-66.716417910448513</v>
      </c>
      <c r="Q39" s="156">
        <f>N39/K39</f>
        <v>0.89891451831750224</v>
      </c>
      <c r="R39" s="289">
        <f>Q55</f>
        <v>0.8984714635996528</v>
      </c>
      <c r="S39" s="157">
        <v>0.29180555555555554</v>
      </c>
      <c r="T39" s="158">
        <v>0.31041666666666667</v>
      </c>
      <c r="U39" s="159"/>
      <c r="V39" s="160">
        <v>26.800000000000033</v>
      </c>
      <c r="W39" s="158"/>
      <c r="X39" s="169"/>
      <c r="Y39" s="292"/>
      <c r="Z39" s="293"/>
      <c r="AA39" s="115">
        <f>M39-J39</f>
        <v>-333.58208955224245</v>
      </c>
      <c r="AB39" s="156">
        <f>M39/J39</f>
        <v>0.89891451831750224</v>
      </c>
      <c r="AC39" s="281">
        <f>AB55</f>
        <v>0.8984714635996528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1607</v>
      </c>
      <c r="G40" s="103">
        <f t="shared" si="9"/>
        <v>34470.15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2965.2485904664209</v>
      </c>
      <c r="N40" s="106">
        <f>M40/L40</f>
        <v>741.31214761660522</v>
      </c>
      <c r="O40" s="108">
        <f>L40-I40</f>
        <v>0</v>
      </c>
      <c r="P40" s="109">
        <f>N40-K40</f>
        <v>-83.687852383394784</v>
      </c>
      <c r="Q40" s="110">
        <f>N40/K40</f>
        <v>0.89856017892921847</v>
      </c>
      <c r="R40" s="290"/>
      <c r="S40" s="47">
        <v>0.31422453703703701</v>
      </c>
      <c r="T40" s="48">
        <v>0.33680555555555558</v>
      </c>
      <c r="U40" s="111">
        <v>5.4833333333332845</v>
      </c>
      <c r="V40" s="112">
        <v>32.516666666666737</v>
      </c>
      <c r="W40" s="113"/>
      <c r="X40" s="116"/>
      <c r="Y40" s="276"/>
      <c r="Z40" s="277"/>
      <c r="AA40" s="117">
        <f>M40-J40</f>
        <v>-334.75140953357914</v>
      </c>
      <c r="AB40" s="110">
        <f>M40/J40</f>
        <v>0.89856017892921847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5328</v>
      </c>
      <c r="G41" s="103">
        <f t="shared" si="9"/>
        <v>88764.479999999996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2963.200988722384</v>
      </c>
      <c r="N41" s="106">
        <f>M41/L41</f>
        <v>740.80024718059599</v>
      </c>
      <c r="O41" s="108">
        <f>L41-I41</f>
        <v>0</v>
      </c>
      <c r="P41" s="109">
        <f>N41-K41</f>
        <v>-84.199752819404011</v>
      </c>
      <c r="Q41" s="110">
        <f>N41/K41</f>
        <v>0.89793969355223757</v>
      </c>
      <c r="R41" s="290"/>
      <c r="S41" s="47">
        <v>0.34035879629629628</v>
      </c>
      <c r="T41" s="48">
        <v>0.4152777777777778</v>
      </c>
      <c r="U41" s="111">
        <v>5.1166666666666138</v>
      </c>
      <c r="V41" s="112">
        <v>107.88333333333338</v>
      </c>
      <c r="W41" s="113"/>
      <c r="X41" s="13"/>
      <c r="Y41" s="276"/>
      <c r="Z41" s="277"/>
      <c r="AA41" s="117">
        <f>M41-J41</f>
        <v>-336.79901127761605</v>
      </c>
      <c r="AB41" s="110">
        <f>M41/J41</f>
        <v>0.89793969355223757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2964.9558298788543</v>
      </c>
      <c r="N55" s="138">
        <f>M55/L55</f>
        <v>684.22057612588947</v>
      </c>
      <c r="O55" s="139">
        <f>L55-I55</f>
        <v>0</v>
      </c>
      <c r="P55" s="140">
        <f>N55-K55</f>
        <v>-77.317885412572082</v>
      </c>
      <c r="Q55" s="141">
        <f>N55/K55</f>
        <v>0.8984714635996528</v>
      </c>
      <c r="R55" s="291"/>
      <c r="S55" s="142">
        <f>S39</f>
        <v>0.29180555555555554</v>
      </c>
      <c r="T55" s="143">
        <f>INDEX(T39:T54,COUNTA(T39:T54))</f>
        <v>0.4152777777777778</v>
      </c>
      <c r="U55" s="144"/>
      <c r="V55" s="166"/>
      <c r="W55" s="167"/>
      <c r="X55" s="138"/>
      <c r="Y55" s="279"/>
      <c r="Z55" s="280"/>
      <c r="AA55" s="168">
        <f>M55-J55</f>
        <v>-335.04417012114573</v>
      </c>
      <c r="AB55" s="141">
        <f>M55/J55</f>
        <v>0.8984714635996528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3343</v>
      </c>
      <c r="G56" s="148">
        <f t="shared" ref="G56:G58" si="14">E56*F56</f>
        <v>59806.270000000004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2961.3188976377946</v>
      </c>
      <c r="N56" s="152">
        <f>M56/L56</f>
        <v>740.32972440944866</v>
      </c>
      <c r="O56" s="154">
        <f>L56-I56</f>
        <v>0</v>
      </c>
      <c r="P56" s="155">
        <f>N56-K56</f>
        <v>-84.670275590551341</v>
      </c>
      <c r="Q56" s="156">
        <f>N56/K56</f>
        <v>0.89736936292054381</v>
      </c>
      <c r="R56" s="289">
        <f>Q72</f>
        <v>0.89709506107231918</v>
      </c>
      <c r="S56" s="157">
        <v>0.29185185185185186</v>
      </c>
      <c r="T56" s="158">
        <v>0.33888888888888891</v>
      </c>
      <c r="U56" s="159"/>
      <c r="V56" s="160">
        <v>67.733333333333348</v>
      </c>
      <c r="W56" s="161"/>
      <c r="X56" s="162"/>
      <c r="Y56" s="292"/>
      <c r="Z56" s="293"/>
      <c r="AA56" s="115">
        <f>M56-J56</f>
        <v>-338.68110236220537</v>
      </c>
      <c r="AB56" s="156">
        <f>M56/J56</f>
        <v>0.89736936292054381</v>
      </c>
      <c r="AC56" s="281">
        <f>AB72</f>
        <v>0.89709506107231918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2272</v>
      </c>
      <c r="G57" s="103">
        <f t="shared" si="14"/>
        <v>61957.440000000002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2960.260586319218</v>
      </c>
      <c r="N57" s="106">
        <f>M57/L57</f>
        <v>592.05211726384357</v>
      </c>
      <c r="O57" s="108">
        <f>L57-I57</f>
        <v>0</v>
      </c>
      <c r="P57" s="109">
        <f>N57-K57</f>
        <v>-67.94788273615643</v>
      </c>
      <c r="Q57" s="110">
        <f>N57/K57</f>
        <v>0.89704866252097515</v>
      </c>
      <c r="R57" s="290"/>
      <c r="S57" s="47">
        <v>0.34236111111111112</v>
      </c>
      <c r="T57" s="48">
        <v>0.37434027777777779</v>
      </c>
      <c r="U57" s="111">
        <v>4.9999999999999822</v>
      </c>
      <c r="V57" s="112">
        <v>46.050000000000004</v>
      </c>
      <c r="W57" s="113"/>
      <c r="X57" s="116"/>
      <c r="Y57" s="276"/>
      <c r="Z57" s="277"/>
      <c r="AA57" s="117">
        <f>M57-J57</f>
        <v>-339.73941368078204</v>
      </c>
      <c r="AB57" s="110">
        <f>M57/J57</f>
        <v>0.89704866252097515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3693</v>
      </c>
      <c r="G58" s="103">
        <f t="shared" si="14"/>
        <v>68431.290000000008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2959.6616206589465</v>
      </c>
      <c r="N58" s="106">
        <f>M58/L58</f>
        <v>986.55387355298217</v>
      </c>
      <c r="O58" s="108">
        <f>L58-I58</f>
        <v>0</v>
      </c>
      <c r="P58" s="109">
        <f>N58-K58</f>
        <v>-113.44612644701783</v>
      </c>
      <c r="Q58" s="110">
        <f>N58/K58</f>
        <v>0.89686715777543835</v>
      </c>
      <c r="R58" s="290"/>
      <c r="S58" s="47">
        <v>0.37787037037037036</v>
      </c>
      <c r="T58" s="48">
        <v>0.42986111111111114</v>
      </c>
      <c r="U58" s="111">
        <v>5.083333333333302</v>
      </c>
      <c r="V58" s="112">
        <v>74.866666666666731</v>
      </c>
      <c r="W58" s="113"/>
      <c r="X58" s="116"/>
      <c r="Y58" s="276"/>
      <c r="Z58" s="277"/>
      <c r="AA58" s="117">
        <f>M58-J58</f>
        <v>-340.3383793410535</v>
      </c>
      <c r="AB58" s="110">
        <f>M58/J58</f>
        <v>0.89686715777543835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2960.4137015386532</v>
      </c>
      <c r="N72" s="138">
        <f>M72/L72</f>
        <v>740.1034253846633</v>
      </c>
      <c r="O72" s="139">
        <f>L72-I72</f>
        <v>0</v>
      </c>
      <c r="P72" s="140">
        <f>N72-K72</f>
        <v>-84.896574615336704</v>
      </c>
      <c r="Q72" s="141">
        <f>N72/K72</f>
        <v>0.89709506107231918</v>
      </c>
      <c r="R72" s="291"/>
      <c r="S72" s="142">
        <f>S56</f>
        <v>0.29185185185185186</v>
      </c>
      <c r="T72" s="143">
        <f>INDEX(T56:T71,COUNTA(T56:T71))</f>
        <v>0.42986111111111114</v>
      </c>
      <c r="U72" s="144"/>
      <c r="V72" s="166"/>
      <c r="W72" s="99"/>
      <c r="X72" s="69"/>
      <c r="Y72" s="279"/>
      <c r="Z72" s="280"/>
      <c r="AA72" s="168">
        <f>M72-J72</f>
        <v>-339.58629846134681</v>
      </c>
      <c r="AB72" s="141">
        <f>M72/J72</f>
        <v>0.89709506107231918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1304</v>
      </c>
      <c r="G73" s="148">
        <f t="shared" ref="G73:G75" si="18">E73*F73</f>
        <v>23706.720000000001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3144.2732752846582</v>
      </c>
      <c r="N73" s="152">
        <f>M73/L73</f>
        <v>1048.0910917615527</v>
      </c>
      <c r="O73" s="154">
        <f>L73-I73</f>
        <v>0</v>
      </c>
      <c r="P73" s="155">
        <f>N73-K73</f>
        <v>-151.90890823844734</v>
      </c>
      <c r="Q73" s="156">
        <f>N73/K73</f>
        <v>0.8734092431346272</v>
      </c>
      <c r="R73" s="289">
        <f>Q89</f>
        <v>0.88008403890124487</v>
      </c>
      <c r="S73" s="157">
        <v>0.25008101851851849</v>
      </c>
      <c r="T73" s="158">
        <v>0.2673611111111111</v>
      </c>
      <c r="U73" s="159"/>
      <c r="V73" s="160">
        <v>24.883333333333361</v>
      </c>
      <c r="W73" s="161"/>
      <c r="X73" s="162"/>
      <c r="Y73" s="292"/>
      <c r="Z73" s="293"/>
      <c r="AA73" s="115">
        <f>M73-J73</f>
        <v>-455.72672471534179</v>
      </c>
      <c r="AB73" s="156">
        <f>M73/J73</f>
        <v>0.87340924313462731</v>
      </c>
      <c r="AC73" s="281">
        <f>AB89</f>
        <v>0.88008403890124476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5055</v>
      </c>
      <c r="G74" s="103">
        <f t="shared" si="18"/>
        <v>70921.649999999994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2692.8085232317258</v>
      </c>
      <c r="N74" s="106">
        <f>M74/L74</f>
        <v>897.60284107724192</v>
      </c>
      <c r="O74" s="108">
        <f>L74-I74</f>
        <v>0</v>
      </c>
      <c r="P74" s="109">
        <f>N74-K74</f>
        <v>-102.39715892275808</v>
      </c>
      <c r="Q74" s="110">
        <f>N74/K74</f>
        <v>0.89760284107724186</v>
      </c>
      <c r="R74" s="290"/>
      <c r="S74" s="47">
        <v>0.27803240740740742</v>
      </c>
      <c r="T74" s="48">
        <v>0.35625000000000001</v>
      </c>
      <c r="U74" s="111">
        <v>15.366666666666697</v>
      </c>
      <c r="V74" s="112">
        <v>112.63333333333333</v>
      </c>
      <c r="W74" s="113"/>
      <c r="X74" s="116"/>
      <c r="Y74" s="276"/>
      <c r="Z74" s="277"/>
      <c r="AA74" s="117">
        <f>M74-J74</f>
        <v>-307.19147676827424</v>
      </c>
      <c r="AB74" s="110">
        <f>M74/J74</f>
        <v>0.89760284107724186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6679</v>
      </c>
      <c r="G75" s="103">
        <f t="shared" si="18"/>
        <v>95376.12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3139.775398276312</v>
      </c>
      <c r="N75" s="106">
        <f>M75/L75</f>
        <v>1046.5917994254373</v>
      </c>
      <c r="O75" s="108">
        <f>L75-I75</f>
        <v>0</v>
      </c>
      <c r="P75" s="109">
        <f>N75-K75</f>
        <v>-153.40820057456267</v>
      </c>
      <c r="Q75" s="110">
        <f>N75/K75</f>
        <v>0.87215983285453114</v>
      </c>
      <c r="R75" s="290"/>
      <c r="S75" s="47">
        <v>0.36761574074074072</v>
      </c>
      <c r="T75" s="48">
        <v>0.45624999999999999</v>
      </c>
      <c r="U75" s="111">
        <v>16.366666666666614</v>
      </c>
      <c r="V75" s="112">
        <v>127.63333333333335</v>
      </c>
      <c r="W75" s="113"/>
      <c r="X75" s="116"/>
      <c r="Y75" s="276"/>
      <c r="Z75" s="277"/>
      <c r="AA75" s="117">
        <f>M75-J75</f>
        <v>-460.22460172368801</v>
      </c>
      <c r="AB75" s="110">
        <f>M75/J75</f>
        <v>0.87215983285453114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2992.2857322642321</v>
      </c>
      <c r="N89" s="138">
        <f>M89/L89</f>
        <v>997.42857742141075</v>
      </c>
      <c r="O89" s="139">
        <f>L89-I89</f>
        <v>0</v>
      </c>
      <c r="P89" s="140">
        <f>N89-K89</f>
        <v>-135.90475591192251</v>
      </c>
      <c r="Q89" s="141">
        <f>N89/K89</f>
        <v>0.88008403890124487</v>
      </c>
      <c r="R89" s="291"/>
      <c r="S89" s="142">
        <f>S73</f>
        <v>0.25008101851851849</v>
      </c>
      <c r="T89" s="143">
        <f>INDEX(T73:T88,COUNTA(T73:T88))</f>
        <v>0.45624999999999999</v>
      </c>
      <c r="U89" s="144"/>
      <c r="V89" s="166"/>
      <c r="W89" s="99"/>
      <c r="X89" s="69"/>
      <c r="Y89" s="279"/>
      <c r="Z89" s="280"/>
      <c r="AA89" s="168">
        <f>M89-J89</f>
        <v>-407.71426773576786</v>
      </c>
      <c r="AB89" s="141">
        <f>M89/J89</f>
        <v>0.88008403890124476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1697</v>
      </c>
      <c r="G90" s="148">
        <f t="shared" ref="G90:G93" si="23">E90*F90</f>
        <v>42475.91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2928.6673058485189</v>
      </c>
      <c r="N90" s="152">
        <f>M90/L90</f>
        <v>732.16682646212973</v>
      </c>
      <c r="O90" s="154">
        <f>L90-I90</f>
        <v>0</v>
      </c>
      <c r="P90" s="155">
        <f>N90-K90</f>
        <v>-92.833173537870266</v>
      </c>
      <c r="Q90" s="156">
        <f>N90/K90</f>
        <v>0.88747494116621783</v>
      </c>
      <c r="R90" s="289">
        <f>Q106</f>
        <v>0.88593030814659834</v>
      </c>
      <c r="S90" s="157">
        <v>0.29182870370370373</v>
      </c>
      <c r="T90" s="158">
        <v>0.31597222222222221</v>
      </c>
      <c r="U90" s="159"/>
      <c r="V90" s="160">
        <v>34.766666666666609</v>
      </c>
      <c r="W90" s="158"/>
      <c r="X90" s="169"/>
      <c r="Y90" s="292"/>
      <c r="Z90" s="293"/>
      <c r="AA90" s="115">
        <f>M90-J90</f>
        <v>-371.33269415148106</v>
      </c>
      <c r="AB90" s="156">
        <f>M90/J90</f>
        <v>0.88747494116621783</v>
      </c>
      <c r="AC90" s="281">
        <f>AB106</f>
        <v>0.88593030814659846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2019</v>
      </c>
      <c r="G91" s="103">
        <f t="shared" si="23"/>
        <v>50111.58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2930.8064516129061</v>
      </c>
      <c r="N91" s="106">
        <f>M91/L91</f>
        <v>732.70161290322653</v>
      </c>
      <c r="O91" s="108">
        <f>L91-I91</f>
        <v>0</v>
      </c>
      <c r="P91" s="109">
        <f>N91-K91</f>
        <v>-92.298387096773467</v>
      </c>
      <c r="Q91" s="110">
        <f>N91/K91</f>
        <v>0.88812316715542605</v>
      </c>
      <c r="R91" s="290"/>
      <c r="S91" s="47">
        <v>0.3263888888888889</v>
      </c>
      <c r="T91" s="48">
        <v>0.35509259259259257</v>
      </c>
      <c r="U91" s="111">
        <v>15.000000000000027</v>
      </c>
      <c r="V91" s="112">
        <v>41.333333333333293</v>
      </c>
      <c r="W91" s="113"/>
      <c r="X91" s="13"/>
      <c r="Y91" s="276"/>
      <c r="Z91" s="277"/>
      <c r="AA91" s="117">
        <f>M91-J91</f>
        <v>-369.19354838709387</v>
      </c>
      <c r="AB91" s="110">
        <f>M91/J91</f>
        <v>0.88812316715542605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3090</v>
      </c>
      <c r="G92" s="103">
        <f t="shared" si="23"/>
        <v>92700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2692.1587608906098</v>
      </c>
      <c r="N92" s="106">
        <f>M92/L92</f>
        <v>897.38625363020321</v>
      </c>
      <c r="O92" s="108">
        <f>L92-I92</f>
        <v>0</v>
      </c>
      <c r="P92" s="109">
        <f>N92-K92</f>
        <v>-102.61374636979679</v>
      </c>
      <c r="Q92" s="110">
        <f>N92/K92</f>
        <v>0.89738625363020319</v>
      </c>
      <c r="R92" s="290"/>
      <c r="S92" s="47">
        <v>0.36606481481481479</v>
      </c>
      <c r="T92" s="48">
        <v>0.41388888888888886</v>
      </c>
      <c r="U92" s="111">
        <v>15.799999999999992</v>
      </c>
      <c r="V92" s="112">
        <v>68.866666666666674</v>
      </c>
      <c r="W92" s="113"/>
      <c r="X92" s="13"/>
      <c r="Y92" s="276"/>
      <c r="Z92" s="277"/>
      <c r="AA92" s="117">
        <f>M92-J92</f>
        <v>-307.84123910939024</v>
      </c>
      <c r="AB92" s="110">
        <f>M92/J92</f>
        <v>0.8973862536302033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2618</v>
      </c>
      <c r="G93" s="103">
        <f t="shared" si="23"/>
        <v>47595.24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3142.6475491830643</v>
      </c>
      <c r="N93" s="106">
        <f>M93/L93</f>
        <v>1047.5491830610215</v>
      </c>
      <c r="O93" s="108">
        <f>L93-I93</f>
        <v>0</v>
      </c>
      <c r="P93" s="109">
        <f>N93-K93</f>
        <v>-152.45081693897851</v>
      </c>
      <c r="Q93" s="110">
        <f>N93/K93</f>
        <v>0.87295765255085123</v>
      </c>
      <c r="R93" s="290"/>
      <c r="S93" s="47">
        <v>0.42431712962962964</v>
      </c>
      <c r="T93" s="48">
        <v>0.45902777777777776</v>
      </c>
      <c r="U93" s="111">
        <v>15.016666666666723</v>
      </c>
      <c r="V93" s="112">
        <v>49.983333333333285</v>
      </c>
      <c r="W93" s="113"/>
      <c r="X93" s="116"/>
      <c r="Y93" s="276"/>
      <c r="Z93" s="277"/>
      <c r="AA93" s="117">
        <f>M93-J93</f>
        <v>-457.35245081693574</v>
      </c>
      <c r="AB93" s="110">
        <f>M93/J93</f>
        <v>0.87295765255085123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2923.5700168837748</v>
      </c>
      <c r="N106" s="138">
        <f>M106/L106</f>
        <v>835.30571910964989</v>
      </c>
      <c r="O106" s="139">
        <f>L106-I106</f>
        <v>0</v>
      </c>
      <c r="P106" s="140">
        <f>N106-K106</f>
        <v>-107.551423747493</v>
      </c>
      <c r="Q106" s="141">
        <f>N106/K106</f>
        <v>0.88593030814659834</v>
      </c>
      <c r="R106" s="291"/>
      <c r="S106" s="142">
        <f>S90</f>
        <v>0.29182870370370373</v>
      </c>
      <c r="T106" s="143">
        <f>INDEX(T90:T105,COUNTA(T90:T105))</f>
        <v>0.45902777777777776</v>
      </c>
      <c r="U106" s="144"/>
      <c r="V106" s="166"/>
      <c r="W106" s="167"/>
      <c r="X106" s="138"/>
      <c r="Y106" s="279"/>
      <c r="Z106" s="280"/>
      <c r="AA106" s="168">
        <f>M106-J106</f>
        <v>-376.42998311622523</v>
      </c>
      <c r="AB106" s="141">
        <f>M106/J106</f>
        <v>0.88593030814659846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1831</v>
      </c>
      <c r="G107" s="148">
        <f t="shared" ref="G107:G110" si="27">E107*F107</f>
        <v>46946.840000000004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3173.6157920077108</v>
      </c>
      <c r="N107" s="152">
        <f>M107/L107</f>
        <v>288.51052654615552</v>
      </c>
      <c r="O107" s="154">
        <f>L107-I107</f>
        <v>0</v>
      </c>
      <c r="P107" s="155">
        <f>N107-K107</f>
        <v>-38.762200726571734</v>
      </c>
      <c r="Q107" s="156">
        <f>N107/K107</f>
        <v>0.88155994222436418</v>
      </c>
      <c r="R107" s="289">
        <f>Q123</f>
        <v>0.87357485993842099</v>
      </c>
      <c r="S107" s="157">
        <v>0.70859953703703704</v>
      </c>
      <c r="T107" s="158">
        <v>0.73263888888888884</v>
      </c>
      <c r="U107" s="159"/>
      <c r="V107" s="160">
        <v>34.616666666666589</v>
      </c>
      <c r="W107" s="158"/>
      <c r="X107" s="169"/>
      <c r="Y107" s="292"/>
      <c r="Z107" s="293"/>
      <c r="AA107" s="115">
        <f>M107-J107</f>
        <v>-426.38420799228925</v>
      </c>
      <c r="AB107" s="156">
        <f>M107/J107</f>
        <v>0.88155994222436407</v>
      </c>
      <c r="AC107" s="281">
        <f>AB123</f>
        <v>0.87357485993842099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2183</v>
      </c>
      <c r="G108" s="103">
        <f t="shared" si="27"/>
        <v>64442.159999999996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3139.7522972433139</v>
      </c>
      <c r="N108" s="106">
        <f>M108/L108</f>
        <v>261.64602477027614</v>
      </c>
      <c r="O108" s="108">
        <f>L108-I108</f>
        <v>0</v>
      </c>
      <c r="P108" s="109">
        <f>N108-K108</f>
        <v>-38.353975229723858</v>
      </c>
      <c r="Q108" s="110">
        <f>N108/K108</f>
        <v>0.87215341590092044</v>
      </c>
      <c r="R108" s="290"/>
      <c r="S108" s="47">
        <v>0.73630787037037038</v>
      </c>
      <c r="T108" s="48">
        <v>0.76527777777777772</v>
      </c>
      <c r="U108" s="111">
        <v>5.2833333333334132</v>
      </c>
      <c r="V108" s="112">
        <v>41.716666666666583</v>
      </c>
      <c r="W108" s="113"/>
      <c r="X108" s="13"/>
      <c r="Y108" s="276"/>
      <c r="Z108" s="277"/>
      <c r="AA108" s="117">
        <f>M108-J108</f>
        <v>-460.24770275668607</v>
      </c>
      <c r="AB108" s="110">
        <f>M108/J108</f>
        <v>0.87215341590092055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2366</v>
      </c>
      <c r="G109" s="103">
        <f t="shared" si="27"/>
        <v>70625.100000000006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3140.7079646017783</v>
      </c>
      <c r="N109" s="106">
        <f>M109/L109</f>
        <v>261.72566371681484</v>
      </c>
      <c r="O109" s="108">
        <f>L109-I109</f>
        <v>0</v>
      </c>
      <c r="P109" s="109">
        <f>N109-K109</f>
        <v>-38.274336283185164</v>
      </c>
      <c r="Q109" s="110">
        <f>N109/K109</f>
        <v>0.87241887905604942</v>
      </c>
      <c r="R109" s="290"/>
      <c r="S109" s="47">
        <v>0.76944444444444449</v>
      </c>
      <c r="T109" s="48">
        <v>0.80083333333333329</v>
      </c>
      <c r="U109" s="111">
        <v>6.0000000000001386</v>
      </c>
      <c r="V109" s="112">
        <v>45.199999999999875</v>
      </c>
      <c r="W109" s="113"/>
      <c r="X109" s="13"/>
      <c r="Y109" s="276"/>
      <c r="Z109" s="277"/>
      <c r="AA109" s="117">
        <f>M109-J109</f>
        <v>-459.29203539822174</v>
      </c>
      <c r="AB109" s="110">
        <f>M109/J109</f>
        <v>0.87241887905604953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1620</v>
      </c>
      <c r="G110" s="103">
        <f t="shared" si="27"/>
        <v>46283.4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3125.4019292604598</v>
      </c>
      <c r="N110" s="106">
        <f>M110/L110</f>
        <v>260.45016077170499</v>
      </c>
      <c r="O110" s="108">
        <f>L110-I110</f>
        <v>0</v>
      </c>
      <c r="P110" s="109">
        <f>N110-K110</f>
        <v>-39.549839228295014</v>
      </c>
      <c r="Q110" s="110">
        <f>N110/K110</f>
        <v>0.86816720257234992</v>
      </c>
      <c r="R110" s="290"/>
      <c r="S110" s="47">
        <v>0.8041666666666667</v>
      </c>
      <c r="T110" s="48">
        <v>0.82576388888888885</v>
      </c>
      <c r="U110" s="111">
        <v>4.8000000000001108</v>
      </c>
      <c r="V110" s="112">
        <v>31.099999999999905</v>
      </c>
      <c r="W110" s="113"/>
      <c r="X110" s="116"/>
      <c r="Y110" s="276"/>
      <c r="Z110" s="277"/>
      <c r="AA110" s="117">
        <f>M110-J110</f>
        <v>-474.59807073954016</v>
      </c>
      <c r="AB110" s="110">
        <f>M110/J110</f>
        <v>0.86816720257234992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3144.8694957783155</v>
      </c>
      <c r="N123" s="138">
        <f>M123/L123</f>
        <v>267.6484677258141</v>
      </c>
      <c r="O123" s="139">
        <f>L123-I123</f>
        <v>0</v>
      </c>
      <c r="P123" s="140">
        <f>N123-K123</f>
        <v>-38.734510997590178</v>
      </c>
      <c r="Q123" s="141">
        <f>N123/K123</f>
        <v>0.87357485993842099</v>
      </c>
      <c r="R123" s="291"/>
      <c r="S123" s="142">
        <f>S107</f>
        <v>0.70859953703703704</v>
      </c>
      <c r="T123" s="143">
        <f>INDEX(T107:T122,COUNTA(T107:T122))</f>
        <v>0.82576388888888885</v>
      </c>
      <c r="U123" s="144"/>
      <c r="V123" s="166"/>
      <c r="W123" s="167"/>
      <c r="X123" s="138"/>
      <c r="Y123" s="279"/>
      <c r="Z123" s="280"/>
      <c r="AA123" s="168">
        <f>M123-J123</f>
        <v>-455.13050422168453</v>
      </c>
      <c r="AB123" s="141">
        <f>M123/J123</f>
        <v>0.87357485993842099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1617</v>
      </c>
      <c r="G124" s="148">
        <f t="shared" ref="G124:G127" si="31">E124*F124</f>
        <v>36350.160000000003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2672.7272727272789</v>
      </c>
      <c r="N124" s="152">
        <f>M124/L124</f>
        <v>534.54545454545575</v>
      </c>
      <c r="O124" s="154">
        <f>L124-I124</f>
        <v>0</v>
      </c>
      <c r="P124" s="155">
        <f>N124-K124</f>
        <v>-65.454545454544245</v>
      </c>
      <c r="Q124" s="156">
        <f>N124/K124</f>
        <v>0.89090909090909287</v>
      </c>
      <c r="R124" s="289">
        <f>Q140</f>
        <v>0.89475689263594149</v>
      </c>
      <c r="S124" s="157">
        <v>0.70833333333333337</v>
      </c>
      <c r="T124" s="158">
        <v>0.73354166666666665</v>
      </c>
      <c r="U124" s="159"/>
      <c r="V124" s="160">
        <v>36.299999999999919</v>
      </c>
      <c r="W124" s="161"/>
      <c r="X124" s="162"/>
      <c r="Y124" s="292"/>
      <c r="Z124" s="293"/>
      <c r="AA124" s="115">
        <f>M124-J124</f>
        <v>-327.27272727272111</v>
      </c>
      <c r="AB124" s="156">
        <f>M124/J124</f>
        <v>0.89090909090909298</v>
      </c>
      <c r="AC124" s="281">
        <f>AB140</f>
        <v>0.89475689263594149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2237</v>
      </c>
      <c r="G125" s="103">
        <f t="shared" si="31"/>
        <v>54895.979999999996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2673.7051792828761</v>
      </c>
      <c r="N125" s="106">
        <f>M125/L125</f>
        <v>668.42629482071902</v>
      </c>
      <c r="O125" s="108">
        <f>L125-I125</f>
        <v>0</v>
      </c>
      <c r="P125" s="109">
        <f>N125-K125</f>
        <v>-81.573705179280978</v>
      </c>
      <c r="Q125" s="110">
        <f>N125/K125</f>
        <v>0.89123505976095874</v>
      </c>
      <c r="R125" s="290"/>
      <c r="S125" s="47">
        <v>0.7368055555555556</v>
      </c>
      <c r="T125" s="48">
        <v>0.77166666666666661</v>
      </c>
      <c r="U125" s="111">
        <v>4.7000000000000952</v>
      </c>
      <c r="V125" s="112">
        <v>50.199999999999854</v>
      </c>
      <c r="W125" s="113"/>
      <c r="X125" s="116"/>
      <c r="Y125" s="276"/>
      <c r="Z125" s="277"/>
      <c r="AA125" s="117">
        <f>M125-J125</f>
        <v>-326.29482071712391</v>
      </c>
      <c r="AB125" s="110">
        <f>M125/J125</f>
        <v>0.89123505976095874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1504</v>
      </c>
      <c r="G126" s="103">
        <f t="shared" si="31"/>
        <v>25116.799999999999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2963.5467980295603</v>
      </c>
      <c r="N126" s="106">
        <f>M126/L126</f>
        <v>987.84893267652012</v>
      </c>
      <c r="O126" s="108">
        <f>L126-I126</f>
        <v>0</v>
      </c>
      <c r="P126" s="109">
        <f>N126-K126</f>
        <v>-112.15106732347988</v>
      </c>
      <c r="Q126" s="110">
        <f>N126/K126</f>
        <v>0.89804448425138195</v>
      </c>
      <c r="R126" s="290"/>
      <c r="S126" s="47">
        <v>0.77500000000000002</v>
      </c>
      <c r="T126" s="48">
        <v>0.79614583333333333</v>
      </c>
      <c r="U126" s="111">
        <v>4.8000000000001108</v>
      </c>
      <c r="V126" s="112">
        <v>30.449999999999964</v>
      </c>
      <c r="W126" s="113"/>
      <c r="X126" s="116"/>
      <c r="Y126" s="276"/>
      <c r="Z126" s="277"/>
      <c r="AA126" s="117">
        <f>M126-J126</f>
        <v>-336.45320197043975</v>
      </c>
      <c r="AB126" s="110">
        <f>M126/J126</f>
        <v>0.89804448425138195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5359</v>
      </c>
      <c r="G127" s="103">
        <f t="shared" si="31"/>
        <v>95872.510000000009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2963.9575971731474</v>
      </c>
      <c r="N127" s="106">
        <f>M127/L127</f>
        <v>740.98939929328685</v>
      </c>
      <c r="O127" s="108">
        <f>L127-I127</f>
        <v>0</v>
      </c>
      <c r="P127" s="109">
        <f>N127-K127</f>
        <v>-84.010600706713149</v>
      </c>
      <c r="Q127" s="110">
        <f>N127/K127</f>
        <v>0.89816896884034769</v>
      </c>
      <c r="R127" s="290"/>
      <c r="S127" s="47">
        <v>0.7993055555555556</v>
      </c>
      <c r="T127" s="48">
        <v>0.87464120370370368</v>
      </c>
      <c r="U127" s="111">
        <v>4.5500000000000718</v>
      </c>
      <c r="V127" s="112">
        <v>108.48333333333323</v>
      </c>
      <c r="W127" s="113"/>
      <c r="X127" s="116"/>
      <c r="Y127" s="276"/>
      <c r="Z127" s="277"/>
      <c r="AA127" s="117">
        <f>M127-J127</f>
        <v>-336.04240282685259</v>
      </c>
      <c r="AB127" s="110">
        <f>M127/J127</f>
        <v>0.89816896884034769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2818.4842118032157</v>
      </c>
      <c r="N140" s="138">
        <f>M140/L140</f>
        <v>704.62105295080391</v>
      </c>
      <c r="O140" s="139">
        <f>L140-I140</f>
        <v>0</v>
      </c>
      <c r="P140" s="140">
        <f>N140-K140</f>
        <v>-82.878947049196086</v>
      </c>
      <c r="Q140" s="141">
        <f>N140/K140</f>
        <v>0.89475689263594149</v>
      </c>
      <c r="R140" s="291"/>
      <c r="S140" s="142">
        <f>S124</f>
        <v>0.70833333333333337</v>
      </c>
      <c r="T140" s="143">
        <f>INDEX(T124:T139,COUNTA(T124:T139))</f>
        <v>0.87464120370370368</v>
      </c>
      <c r="U140" s="144"/>
      <c r="V140" s="166"/>
      <c r="W140" s="99"/>
      <c r="X140" s="69"/>
      <c r="Y140" s="279"/>
      <c r="Z140" s="280"/>
      <c r="AA140" s="168">
        <f>M140-J140</f>
        <v>-331.51578819678434</v>
      </c>
      <c r="AB140" s="141">
        <f>M140/J140</f>
        <v>0.89475689263594149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1831</v>
      </c>
      <c r="G141" s="148">
        <f t="shared" ref="G141:G143" si="36">E141*F141</f>
        <v>40794.68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2965.1821862348279</v>
      </c>
      <c r="N141" s="152">
        <f>M141/L141</f>
        <v>593.03643724696553</v>
      </c>
      <c r="O141" s="154">
        <f>L141-I141</f>
        <v>0</v>
      </c>
      <c r="P141" s="155">
        <f>N141-K141</f>
        <v>-66.963562753034466</v>
      </c>
      <c r="Q141" s="156">
        <f>N141/K141</f>
        <v>0.89854005643479629</v>
      </c>
      <c r="R141" s="289">
        <f>Q157</f>
        <v>0.89809175551859932</v>
      </c>
      <c r="S141" s="157">
        <v>0.70833333333333337</v>
      </c>
      <c r="T141" s="158">
        <v>0.73406249999999995</v>
      </c>
      <c r="U141" s="159"/>
      <c r="V141" s="160">
        <v>37.049999999999876</v>
      </c>
      <c r="W141" s="161"/>
      <c r="X141" s="162"/>
      <c r="Y141" s="292"/>
      <c r="Z141" s="293"/>
      <c r="AA141" s="115">
        <f>M141-J141</f>
        <v>-334.8178137651721</v>
      </c>
      <c r="AB141" s="156">
        <f>M141/J141</f>
        <v>0.89854005643479629</v>
      </c>
      <c r="AC141" s="281">
        <f>AB157</f>
        <v>0.89809175551859921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804</v>
      </c>
      <c r="G142" s="103">
        <f t="shared" si="36"/>
        <v>14616.72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2965.573770491816</v>
      </c>
      <c r="N142" s="106">
        <f>M142/L142</f>
        <v>741.39344262295401</v>
      </c>
      <c r="O142" s="108">
        <f>L142-I142</f>
        <v>0</v>
      </c>
      <c r="P142" s="109">
        <f>N142-K142</f>
        <v>-83.606557377045988</v>
      </c>
      <c r="Q142" s="110">
        <f>N142/K142</f>
        <v>0.89865871833085331</v>
      </c>
      <c r="R142" s="290"/>
      <c r="S142" s="47">
        <v>0.73750000000000004</v>
      </c>
      <c r="T142" s="48">
        <v>0.74879629629629629</v>
      </c>
      <c r="U142" s="111">
        <v>4.9500000000001343</v>
      </c>
      <c r="V142" s="112">
        <v>16.266666666666598</v>
      </c>
      <c r="W142" s="113"/>
      <c r="X142" s="116"/>
      <c r="Y142" s="276"/>
      <c r="Z142" s="277"/>
      <c r="AA142" s="117">
        <f>M142-J142</f>
        <v>-334.42622950818395</v>
      </c>
      <c r="AB142" s="110">
        <f>M142/J142</f>
        <v>0.89865871833085331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8400</v>
      </c>
      <c r="G143" s="103">
        <f t="shared" si="36"/>
        <v>139944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2960.3524229074878</v>
      </c>
      <c r="N143" s="106">
        <f>M143/L143</f>
        <v>740.08810572687196</v>
      </c>
      <c r="O143" s="108">
        <f>L143-I143</f>
        <v>0</v>
      </c>
      <c r="P143" s="109">
        <f>N143-K143</f>
        <v>-84.911894273128041</v>
      </c>
      <c r="Q143" s="110">
        <f>N143/K143</f>
        <v>0.89707649179014781</v>
      </c>
      <c r="R143" s="290"/>
      <c r="S143" s="47">
        <v>0.75277777777777777</v>
      </c>
      <c r="T143" s="48">
        <v>0.87100694444444449</v>
      </c>
      <c r="U143" s="111">
        <v>5.7333333333333236</v>
      </c>
      <c r="V143" s="112">
        <v>170.25000000000009</v>
      </c>
      <c r="W143" s="113"/>
      <c r="X143" s="116"/>
      <c r="Y143" s="276"/>
      <c r="Z143" s="277"/>
      <c r="AA143" s="117">
        <f>M143-J143</f>
        <v>-339.64757709251217</v>
      </c>
      <c r="AB143" s="110">
        <f>M143/J143</f>
        <v>0.89707649179014781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2963.7027932113774</v>
      </c>
      <c r="N157" s="138">
        <f>M157/L157</f>
        <v>683.93141381801024</v>
      </c>
      <c r="O157" s="139">
        <f>L157-I157</f>
        <v>0</v>
      </c>
      <c r="P157" s="140">
        <f>N157-K157</f>
        <v>-77.607047720451305</v>
      </c>
      <c r="Q157" s="141">
        <f>N157/K157</f>
        <v>0.89809175551859932</v>
      </c>
      <c r="R157" s="291"/>
      <c r="S157" s="142">
        <f>S141</f>
        <v>0.70833333333333337</v>
      </c>
      <c r="T157" s="143">
        <f>INDEX(T141:T156,COUNTA(T141:T156))</f>
        <v>0.87100694444444449</v>
      </c>
      <c r="U157" s="144"/>
      <c r="V157" s="166"/>
      <c r="W157" s="99"/>
      <c r="X157" s="69"/>
      <c r="Y157" s="279"/>
      <c r="Z157" s="280"/>
      <c r="AA157" s="168">
        <f>M157-J157</f>
        <v>-336.29720678862259</v>
      </c>
      <c r="AB157" s="141">
        <f>M157/J157</f>
        <v>0.89809175551859921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1470</v>
      </c>
      <c r="G158" s="148">
        <f t="shared" ref="G158:G161" si="41">E158*F158</f>
        <v>20624.099999999999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2693.1297709923665</v>
      </c>
      <c r="N158" s="152">
        <f>M158/L158</f>
        <v>897.70992366412213</v>
      </c>
      <c r="O158" s="154">
        <f>L158-I158</f>
        <v>0</v>
      </c>
      <c r="P158" s="155">
        <f>N158-K158</f>
        <v>-102.29007633587787</v>
      </c>
      <c r="Q158" s="156">
        <f>N158/K158</f>
        <v>0.89770992366412217</v>
      </c>
      <c r="R158" s="289">
        <f>Q174</f>
        <v>0.88444250958808479</v>
      </c>
      <c r="S158" s="157">
        <v>0.7085069444444444</v>
      </c>
      <c r="T158" s="158">
        <v>0.73124999999999996</v>
      </c>
      <c r="U158" s="159"/>
      <c r="V158" s="160">
        <v>32.75</v>
      </c>
      <c r="W158" s="161"/>
      <c r="X158" s="162"/>
      <c r="Y158" s="292"/>
      <c r="Z158" s="293"/>
      <c r="AA158" s="115">
        <f>M158-J158</f>
        <v>-306.8702290076335</v>
      </c>
      <c r="AB158" s="156">
        <f>M158/J158</f>
        <v>0.89770992366412217</v>
      </c>
      <c r="AC158" s="281">
        <f>AB174</f>
        <v>0.88444250958808479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1374</v>
      </c>
      <c r="G159" s="103">
        <f t="shared" si="41"/>
        <v>24979.32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3148.5677912157871</v>
      </c>
      <c r="N159" s="106">
        <f>M159/L159</f>
        <v>1049.5225970719291</v>
      </c>
      <c r="O159" s="108">
        <f>L159-I159</f>
        <v>0</v>
      </c>
      <c r="P159" s="109">
        <f>N159-K159</f>
        <v>-150.47740292807089</v>
      </c>
      <c r="Q159" s="110">
        <f>N159/K159</f>
        <v>0.87460216422660764</v>
      </c>
      <c r="R159" s="290"/>
      <c r="S159" s="47">
        <v>0.7416666666666667</v>
      </c>
      <c r="T159" s="48">
        <v>0.75984953703703706</v>
      </c>
      <c r="U159" s="111">
        <v>15.000000000000107</v>
      </c>
      <c r="V159" s="112">
        <v>26.183333333333323</v>
      </c>
      <c r="W159" s="113"/>
      <c r="X159" s="116"/>
      <c r="Y159" s="276"/>
      <c r="Z159" s="277"/>
      <c r="AA159" s="117">
        <f>M159-J159</f>
        <v>-451.43220878421289</v>
      </c>
      <c r="AB159" s="110">
        <f>M159/J159</f>
        <v>0.87460216422660753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6715</v>
      </c>
      <c r="G160" s="103">
        <f t="shared" si="41"/>
        <v>95890.2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3140.2961808261912</v>
      </c>
      <c r="N160" s="106">
        <f>M160/L160</f>
        <v>1046.7653936087304</v>
      </c>
      <c r="O160" s="108">
        <f>L160-I160</f>
        <v>0</v>
      </c>
      <c r="P160" s="109">
        <f>N160-K160</f>
        <v>-153.23460639126961</v>
      </c>
      <c r="Q160" s="110">
        <f>N160/K160</f>
        <v>0.872304494673942</v>
      </c>
      <c r="R160" s="290"/>
      <c r="S160" s="47">
        <v>0.77083333333333337</v>
      </c>
      <c r="T160" s="48">
        <v>0.85993055555555553</v>
      </c>
      <c r="U160" s="111">
        <v>15.816666666666688</v>
      </c>
      <c r="V160" s="112">
        <v>128.2999999999999</v>
      </c>
      <c r="W160" s="113">
        <v>0.85993055555555553</v>
      </c>
      <c r="X160" s="116">
        <v>0.91182870370370372</v>
      </c>
      <c r="Y160" s="276"/>
      <c r="Z160" s="277"/>
      <c r="AA160" s="117">
        <f>M160-J160</f>
        <v>-459.70381917380882</v>
      </c>
      <c r="AB160" s="110">
        <f>M160/J160</f>
        <v>0.872304494673942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6775</v>
      </c>
      <c r="G161" s="103">
        <f t="shared" si="41"/>
        <v>95053.25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2692.6473835283746</v>
      </c>
      <c r="N161" s="106">
        <f>M161/L161</f>
        <v>897.54912784279156</v>
      </c>
      <c r="O161" s="108">
        <f>L161-I161</f>
        <v>0</v>
      </c>
      <c r="P161" s="109">
        <f>N161-K161</f>
        <v>-102.45087215720844</v>
      </c>
      <c r="Q161" s="110">
        <f>N161/K161</f>
        <v>0.89754912784279162</v>
      </c>
      <c r="R161" s="290"/>
      <c r="S161" s="47">
        <v>0.91182870370370372</v>
      </c>
      <c r="T161" s="48">
        <v>1.0166666666666666</v>
      </c>
      <c r="U161" s="111">
        <v>74.733333333333405</v>
      </c>
      <c r="V161" s="112">
        <v>150.96666666666655</v>
      </c>
      <c r="W161" s="113"/>
      <c r="X161" s="116"/>
      <c r="Y161" s="276"/>
      <c r="Z161" s="277"/>
      <c r="AA161" s="117">
        <f>M161-J161</f>
        <v>-307.35261647162542</v>
      </c>
      <c r="AB161" s="110">
        <f>M161/J161</f>
        <v>0.89754912784279151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2918.6602816406798</v>
      </c>
      <c r="N174" s="138">
        <f t="shared" ref="N174:N180" si="45">M174/L174</f>
        <v>972.88676054689324</v>
      </c>
      <c r="O174" s="139">
        <f t="shared" ref="O174:O180" si="46">L174-I174</f>
        <v>0</v>
      </c>
      <c r="P174" s="140">
        <f t="shared" ref="P174:P180" si="47">N174-K174</f>
        <v>-127.11323945310676</v>
      </c>
      <c r="Q174" s="141">
        <f t="shared" ref="Q174:Q180" si="48">N174/K174</f>
        <v>0.88444250958808479</v>
      </c>
      <c r="R174" s="291"/>
      <c r="S174" s="142">
        <f>S158</f>
        <v>0.7085069444444444</v>
      </c>
      <c r="T174" s="143">
        <f>INDEX(T158:T173,COUNTA(T158:T173))</f>
        <v>1.0166666666666666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-381.33971835932016</v>
      </c>
      <c r="AB174" s="141">
        <f t="shared" ref="AB174:AB180" si="50">M174/J174</f>
        <v>0.88444250958808479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1142</v>
      </c>
      <c r="G175" s="148">
        <f t="shared" ref="G175:G180" si="51">E175*F175</f>
        <v>20761.560000000001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3143.1192660550387</v>
      </c>
      <c r="N175" s="152">
        <f t="shared" si="45"/>
        <v>1047.7064220183463</v>
      </c>
      <c r="O175" s="154">
        <f t="shared" si="46"/>
        <v>0</v>
      </c>
      <c r="P175" s="155">
        <f t="shared" si="47"/>
        <v>-152.2935779816537</v>
      </c>
      <c r="Q175" s="156">
        <f t="shared" si="48"/>
        <v>0.87308868501528858</v>
      </c>
      <c r="R175" s="289">
        <f>Q191</f>
        <v>0.88171694505195974</v>
      </c>
      <c r="S175" s="157">
        <v>0.70847222222222217</v>
      </c>
      <c r="T175" s="158">
        <v>0.72361111111111109</v>
      </c>
      <c r="U175" s="159"/>
      <c r="V175" s="160">
        <v>21.80000000000005</v>
      </c>
      <c r="W175" s="158"/>
      <c r="X175" s="169"/>
      <c r="Y175" s="292"/>
      <c r="Z175" s="293"/>
      <c r="AA175" s="171">
        <f t="shared" si="49"/>
        <v>-456.88073394496132</v>
      </c>
      <c r="AB175" s="156">
        <f t="shared" si="50"/>
        <v>0.87308868501528847</v>
      </c>
      <c r="AC175" s="281">
        <f>AB191</f>
        <v>0.88171694505195974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2030</v>
      </c>
      <c r="G176" s="103">
        <f t="shared" si="51"/>
        <v>36905.4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2694.6902654867235</v>
      </c>
      <c r="N176" s="106">
        <f t="shared" si="45"/>
        <v>673.67256637168089</v>
      </c>
      <c r="O176" s="108">
        <f t="shared" si="46"/>
        <v>0</v>
      </c>
      <c r="P176" s="109">
        <f t="shared" si="47"/>
        <v>-76.327433628319113</v>
      </c>
      <c r="Q176" s="110">
        <f t="shared" si="48"/>
        <v>0.89823008849557451</v>
      </c>
      <c r="R176" s="290"/>
      <c r="S176" s="47">
        <v>0.73402777777777772</v>
      </c>
      <c r="T176" s="48">
        <v>0.76541666666666663</v>
      </c>
      <c r="U176" s="111">
        <v>14.999999999999947</v>
      </c>
      <c r="V176" s="112">
        <v>45.200000000000031</v>
      </c>
      <c r="W176" s="113"/>
      <c r="X176" s="13"/>
      <c r="Y176" s="276"/>
      <c r="Z176" s="277"/>
      <c r="AA176" s="172">
        <f t="shared" si="49"/>
        <v>-305.30973451327645</v>
      </c>
      <c r="AB176" s="110">
        <f t="shared" si="50"/>
        <v>0.89823008849557451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2942</v>
      </c>
      <c r="G177" s="103">
        <f t="shared" si="51"/>
        <v>73020.44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2934.6633416458867</v>
      </c>
      <c r="N177" s="106">
        <f t="shared" si="45"/>
        <v>733.66583541147168</v>
      </c>
      <c r="O177" s="108">
        <f t="shared" si="46"/>
        <v>0</v>
      </c>
      <c r="P177" s="109">
        <f t="shared" si="47"/>
        <v>-91.334164588528324</v>
      </c>
      <c r="Q177" s="110">
        <f t="shared" si="48"/>
        <v>0.88929192171087479</v>
      </c>
      <c r="R177" s="290"/>
      <c r="S177" s="47">
        <v>0.77638888888888891</v>
      </c>
      <c r="T177" s="48">
        <v>0.81815972222222222</v>
      </c>
      <c r="U177" s="111">
        <v>15.800000000000072</v>
      </c>
      <c r="V177" s="112">
        <v>60.14999999999997</v>
      </c>
      <c r="W177" s="113"/>
      <c r="X177" s="13"/>
      <c r="Y177" s="276"/>
      <c r="Z177" s="277"/>
      <c r="AA177" s="172">
        <f t="shared" si="49"/>
        <v>-365.3366583541133</v>
      </c>
      <c r="AB177" s="110">
        <f t="shared" si="50"/>
        <v>0.88929192171087479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2178</v>
      </c>
      <c r="G178" s="103">
        <f t="shared" si="51"/>
        <v>54515.340000000004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2932.2363500373945</v>
      </c>
      <c r="N178" s="106">
        <f t="shared" si="45"/>
        <v>733.05908750934861</v>
      </c>
      <c r="O178" s="108">
        <f t="shared" si="46"/>
        <v>0</v>
      </c>
      <c r="P178" s="109">
        <f t="shared" si="47"/>
        <v>-91.940912490651385</v>
      </c>
      <c r="Q178" s="110">
        <f t="shared" si="48"/>
        <v>0.88855646970830138</v>
      </c>
      <c r="R178" s="290"/>
      <c r="S178" s="47">
        <v>0.82946759259259262</v>
      </c>
      <c r="T178" s="48">
        <v>0.86041666666666672</v>
      </c>
      <c r="U178" s="111">
        <v>16.283333333333374</v>
      </c>
      <c r="V178" s="112">
        <v>44.566666666666706</v>
      </c>
      <c r="W178" s="113">
        <v>0.86041666666666672</v>
      </c>
      <c r="X178" s="116">
        <v>0.91278935185185184</v>
      </c>
      <c r="Y178" s="276"/>
      <c r="Z178" s="277"/>
      <c r="AA178" s="172">
        <f t="shared" si="49"/>
        <v>-367.76364996260554</v>
      </c>
      <c r="AB178" s="110">
        <f t="shared" si="50"/>
        <v>0.88855646970830138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2806</v>
      </c>
      <c r="G179" s="103">
        <f t="shared" si="51"/>
        <v>51013.08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3142.0217729393494</v>
      </c>
      <c r="N179" s="106">
        <f t="shared" si="45"/>
        <v>1047.3405909797832</v>
      </c>
      <c r="O179" s="108">
        <f t="shared" si="46"/>
        <v>0</v>
      </c>
      <c r="P179" s="109">
        <f t="shared" si="47"/>
        <v>-152.6594090202168</v>
      </c>
      <c r="Q179" s="110">
        <f t="shared" si="48"/>
        <v>0.87278382581648595</v>
      </c>
      <c r="R179" s="290"/>
      <c r="S179" s="47">
        <v>0.91278935185185184</v>
      </c>
      <c r="T179" s="48">
        <v>0.95</v>
      </c>
      <c r="U179" s="111">
        <v>75.416666666666572</v>
      </c>
      <c r="V179" s="112">
        <v>53.583333333333286</v>
      </c>
      <c r="W179" s="113"/>
      <c r="X179" s="116"/>
      <c r="Y179" s="276"/>
      <c r="Z179" s="277"/>
      <c r="AA179" s="172">
        <f t="shared" si="49"/>
        <v>-457.97822706065062</v>
      </c>
      <c r="AB179" s="110">
        <f t="shared" si="50"/>
        <v>0.87278382581648595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4085</v>
      </c>
      <c r="G180" s="121">
        <f t="shared" si="51"/>
        <v>58333.799999999996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3140.2946828955837</v>
      </c>
      <c r="N180" s="106">
        <f t="shared" si="45"/>
        <v>1046.7648942985279</v>
      </c>
      <c r="O180" s="108">
        <f t="shared" si="46"/>
        <v>0</v>
      </c>
      <c r="P180" s="109">
        <f t="shared" si="47"/>
        <v>-153.23510570147209</v>
      </c>
      <c r="Q180" s="110">
        <f t="shared" si="48"/>
        <v>0.87230407858210657</v>
      </c>
      <c r="R180" s="290"/>
      <c r="S180" s="47">
        <v>0.9604166666666667</v>
      </c>
      <c r="T180" s="48">
        <v>1.0146180555555555</v>
      </c>
      <c r="U180" s="111">
        <v>15.000000000000107</v>
      </c>
      <c r="V180" s="112">
        <v>78.049999999999898</v>
      </c>
      <c r="W180" s="113"/>
      <c r="X180" s="50"/>
      <c r="Y180" s="276"/>
      <c r="Z180" s="277"/>
      <c r="AA180" s="172">
        <f t="shared" si="49"/>
        <v>-459.70531710441628</v>
      </c>
      <c r="AB180" s="110">
        <f t="shared" si="50"/>
        <v>0.87230407858210657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2997.8376131766631</v>
      </c>
      <c r="N191" s="138">
        <f>M191/L191</f>
        <v>856.5250323361895</v>
      </c>
      <c r="O191" s="139">
        <f>L191-I191</f>
        <v>0</v>
      </c>
      <c r="P191" s="140">
        <f>N191-K191</f>
        <v>-114.90353909238195</v>
      </c>
      <c r="Q191" s="141">
        <f>N191/K191</f>
        <v>0.88171694505195974</v>
      </c>
      <c r="R191" s="291"/>
      <c r="S191" s="142">
        <f>S175</f>
        <v>0.70847222222222217</v>
      </c>
      <c r="T191" s="143">
        <f>INDEX(T175:T190,COUNTA(T175:T190))</f>
        <v>1.0146180555555555</v>
      </c>
      <c r="U191" s="144"/>
      <c r="V191" s="166"/>
      <c r="W191" s="167"/>
      <c r="X191" s="138"/>
      <c r="Y191" s="279"/>
      <c r="Z191" s="280"/>
      <c r="AA191" s="174">
        <f>M191-J191</f>
        <v>-402.16238682333687</v>
      </c>
      <c r="AB191" s="141">
        <f>M191/J191</f>
        <v>0.88171694505195974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529" priority="1" operator="greaterThan">
      <formula>0</formula>
    </cfRule>
  </conditionalFormatting>
  <conditionalFormatting sqref="P5:P191 AA5:AA191">
    <cfRule type="cellIs" dxfId="528" priority="4" operator="lessThan">
      <formula>0</formula>
    </cfRule>
  </conditionalFormatting>
  <conditionalFormatting sqref="Q5:Q191 AB5:AB191">
    <cfRule type="cellIs" dxfId="527" priority="2" operator="greaterThan">
      <formula>1</formula>
    </cfRule>
    <cfRule type="cellIs" dxfId="526" priority="3" operator="lessThan">
      <formula>0.8</formula>
    </cfRule>
  </conditionalFormatting>
  <conditionalFormatting sqref="AC5:AC6 R5:R191 AC107:AC112">
    <cfRule type="cellIs" dxfId="525" priority="5" operator="lessThan">
      <formula>0.8</formula>
    </cfRule>
  </conditionalFormatting>
  <conditionalFormatting sqref="AC12:AC20">
    <cfRule type="cellIs" dxfId="524" priority="15" operator="lessThan">
      <formula>0.8</formula>
    </cfRule>
  </conditionalFormatting>
  <conditionalFormatting sqref="AC22:AC27">
    <cfRule type="cellIs" dxfId="523" priority="14" operator="lessThan">
      <formula>0.8</formula>
    </cfRule>
  </conditionalFormatting>
  <conditionalFormatting sqref="AC39:AC44">
    <cfRule type="cellIs" dxfId="522" priority="12" operator="lessThan">
      <formula>0.8</formula>
    </cfRule>
  </conditionalFormatting>
  <conditionalFormatting sqref="AC56">
    <cfRule type="cellIs" dxfId="521" priority="13" operator="lessThan">
      <formula>0.8</formula>
    </cfRule>
  </conditionalFormatting>
  <conditionalFormatting sqref="AC73">
    <cfRule type="cellIs" dxfId="520" priority="7" operator="lessThan">
      <formula>0.8</formula>
    </cfRule>
  </conditionalFormatting>
  <conditionalFormatting sqref="AC90:AC95">
    <cfRule type="cellIs" dxfId="519" priority="6" operator="lessThan">
      <formula>0.8</formula>
    </cfRule>
  </conditionalFormatting>
  <conditionalFormatting sqref="AC124">
    <cfRule type="cellIs" dxfId="518" priority="11" operator="lessThan">
      <formula>0.8</formula>
    </cfRule>
  </conditionalFormatting>
  <conditionalFormatting sqref="AC141">
    <cfRule type="cellIs" dxfId="517" priority="10" operator="lessThan">
      <formula>0.8</formula>
    </cfRule>
  </conditionalFormatting>
  <conditionalFormatting sqref="AC158">
    <cfRule type="cellIs" dxfId="516" priority="9" operator="lessThan">
      <formula>0.8</formula>
    </cfRule>
  </conditionalFormatting>
  <conditionalFormatting sqref="AC175:AC180">
    <cfRule type="cellIs" dxfId="515" priority="8" operator="lessThan">
      <formula>0.8</formula>
    </cfRule>
  </conditionalFormatting>
  <dataValidations count="1">
    <dataValidation type="list" allowBlank="1" showInputMessage="1" showErrorMessage="1" sqref="Y5:Z191" xr:uid="{3BE68C98-501F-4737-B9C9-CF55C365A986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0109-5DC6-4EF0-8FDE-EE1B3BFB5DFA}">
  <sheetPr>
    <tabColor theme="8" tint="0.59999389629810485"/>
    <pageSetUpPr fitToPage="1"/>
  </sheetPr>
  <dimension ref="A1:AG137"/>
  <sheetViews>
    <sheetView topLeftCell="G1" zoomScale="85" zoomScaleNormal="85" workbookViewId="0">
      <pane ySplit="4" topLeftCell="A107" activePane="bottomLeft" state="frozen"/>
      <selection activeCell="M42" sqref="M42"/>
      <selection pane="bottomLeft" activeCell="Z130" sqref="Z13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54297</v>
      </c>
      <c r="E1" s="88" t="s">
        <v>3</v>
      </c>
      <c r="F1" s="89">
        <f>SUM(G5:G123)</f>
        <v>2930469.7499999995</v>
      </c>
      <c r="G1" s="90" t="s">
        <v>84</v>
      </c>
      <c r="H1" s="91">
        <f>L21+L38+L55+L72+L89+L106+L123</f>
        <v>137.05000000000001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46075</v>
      </c>
      <c r="B2" s="332"/>
      <c r="C2" s="92" t="s">
        <v>40</v>
      </c>
      <c r="D2" s="93">
        <f>AVERAGE(N21,N38,N55,N72,N89,N106,N123)</f>
        <v>140.04977040602267</v>
      </c>
      <c r="E2" s="93" t="s">
        <v>91</v>
      </c>
      <c r="F2" s="94">
        <f>F1/D1</f>
        <v>53.971117188794949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44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4361</v>
      </c>
      <c r="G5" s="148">
        <f t="shared" ref="G5:G7" si="0">E5*F5</f>
        <v>247573.97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1782.8298887122421</v>
      </c>
      <c r="N5" s="152">
        <f>M5/L5</f>
        <v>71.313195548489688</v>
      </c>
      <c r="O5" s="154">
        <f>L5-I5</f>
        <v>0</v>
      </c>
      <c r="P5" s="155">
        <f>N5-K5</f>
        <v>-8.6868044515103122</v>
      </c>
      <c r="Q5" s="156">
        <f>N5/K5</f>
        <v>0.89141494435612112</v>
      </c>
      <c r="R5" s="289">
        <f>Q21</f>
        <v>0.89176251603199697</v>
      </c>
      <c r="S5" s="157">
        <v>0.29182870370370373</v>
      </c>
      <c r="T5" s="158">
        <v>0.39374999999999999</v>
      </c>
      <c r="U5" s="159"/>
      <c r="V5" s="160">
        <v>146.76666666666662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-217.17011128775789</v>
      </c>
      <c r="AF5" s="132">
        <f>M5/J5</f>
        <v>0.89141494435612101</v>
      </c>
      <c r="AG5" s="373">
        <f>AF21</f>
        <v>0.89176251603199708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2234</v>
      </c>
      <c r="G6" s="103">
        <f t="shared" si="0"/>
        <v>172777.56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1784.4242289771462</v>
      </c>
      <c r="N6" s="106">
        <f>M6/L6</f>
        <v>71.376969159085846</v>
      </c>
      <c r="O6" s="108">
        <f>L6-I6</f>
        <v>0</v>
      </c>
      <c r="P6" s="109">
        <f>N6-K6</f>
        <v>-8.6230308409141543</v>
      </c>
      <c r="Q6" s="110">
        <f>N6/K6</f>
        <v>0.89221211448857307</v>
      </c>
      <c r="R6" s="290"/>
      <c r="S6" s="47">
        <v>0.3972222222222222</v>
      </c>
      <c r="T6" s="48">
        <v>0.44938657407407406</v>
      </c>
      <c r="U6" s="111">
        <v>4.9999999999999822</v>
      </c>
      <c r="V6" s="112">
        <v>75.116666666666688</v>
      </c>
      <c r="W6" s="113">
        <v>0.44938657407407406</v>
      </c>
      <c r="X6" s="116">
        <v>0.48828703703703702</v>
      </c>
      <c r="Y6" s="12"/>
      <c r="Z6" s="198"/>
      <c r="AA6" s="276"/>
      <c r="AB6" s="277"/>
      <c r="AC6" s="12">
        <v>2</v>
      </c>
      <c r="AD6" s="198"/>
      <c r="AE6" s="117">
        <f>M6-J6</f>
        <v>-215.57577102285381</v>
      </c>
      <c r="AF6" s="110">
        <f>M6/J6</f>
        <v>0.89221211448857307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5346</v>
      </c>
      <c r="G7" s="103">
        <f t="shared" si="0"/>
        <v>318193.92000000004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1783.3209785025936</v>
      </c>
      <c r="N7" s="106">
        <f>M7/L7</f>
        <v>71.332839140103744</v>
      </c>
      <c r="O7" s="108">
        <f>L7-I7</f>
        <v>0</v>
      </c>
      <c r="P7" s="109">
        <f>N7-K7</f>
        <v>-8.6671608598962564</v>
      </c>
      <c r="Q7" s="110">
        <f>N7/K7</f>
        <v>0.89166048925129682</v>
      </c>
      <c r="R7" s="290"/>
      <c r="S7" s="47">
        <v>0.48828703703703702</v>
      </c>
      <c r="T7" s="48">
        <v>0.61319444444444449</v>
      </c>
      <c r="U7" s="111">
        <v>56.016666666666659</v>
      </c>
      <c r="V7" s="112">
        <v>179.86666666666676</v>
      </c>
      <c r="W7" s="113"/>
      <c r="X7" s="116"/>
      <c r="Y7" s="12"/>
      <c r="Z7" s="198"/>
      <c r="AA7" s="276"/>
      <c r="AB7" s="277"/>
      <c r="AC7" s="12">
        <v>5</v>
      </c>
      <c r="AD7" s="198"/>
      <c r="AE7" s="117">
        <f>M7-J7</f>
        <v>-216.67902149740644</v>
      </c>
      <c r="AF7" s="110">
        <f>M7/J7</f>
        <v>0.89166048925129682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1783.5250320639941</v>
      </c>
      <c r="N21" s="138">
        <f>M21/L21</f>
        <v>71.341001282559759</v>
      </c>
      <c r="O21" s="139">
        <f>L21-I21</f>
        <v>0</v>
      </c>
      <c r="P21" s="140">
        <f>N21-K21</f>
        <v>-8.658998717440241</v>
      </c>
      <c r="Q21" s="141">
        <f>N21/K21</f>
        <v>0.89176251603199697</v>
      </c>
      <c r="R21" s="291"/>
      <c r="S21" s="142">
        <f>S5</f>
        <v>0.29182870370370373</v>
      </c>
      <c r="T21" s="143">
        <f>INDEX(T5:T20,COUNTA(T5:T20))</f>
        <v>0.61319444444444449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-216.4749679360059</v>
      </c>
      <c r="AF21" s="141">
        <f>M21/J21</f>
        <v>0.89176251603199708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197</v>
      </c>
      <c r="D22" s="288"/>
      <c r="E22" s="147">
        <v>71.55</v>
      </c>
      <c r="F22" s="159">
        <v>2557</v>
      </c>
      <c r="G22" s="148">
        <f t="shared" ref="G22:G24" si="5">E22*F22</f>
        <v>182953.35</v>
      </c>
      <c r="H22" s="149"/>
      <c r="I22" s="153">
        <v>22</v>
      </c>
      <c r="J22" s="151">
        <v>2000</v>
      </c>
      <c r="K22" s="152">
        <f>J22/I22</f>
        <v>90.909090909090907</v>
      </c>
      <c r="L22" s="153">
        <v>22</v>
      </c>
      <c r="M22" s="151">
        <f>F22/V22*60</f>
        <v>1783.6078279403225</v>
      </c>
      <c r="N22" s="152">
        <f>M22/L22</f>
        <v>81.073083088196483</v>
      </c>
      <c r="O22" s="154">
        <f>L22-I22</f>
        <v>0</v>
      </c>
      <c r="P22" s="155">
        <f>N22-K22</f>
        <v>-9.836007820894423</v>
      </c>
      <c r="Q22" s="156">
        <f>N22/K22</f>
        <v>0.89180391397016134</v>
      </c>
      <c r="R22" s="289">
        <f>Q38</f>
        <v>0.89153433991800657</v>
      </c>
      <c r="S22" s="157">
        <v>0.29166666666666669</v>
      </c>
      <c r="T22" s="158">
        <v>0.35140046296296296</v>
      </c>
      <c r="U22" s="159"/>
      <c r="V22" s="160">
        <v>86.016666666666623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-216.39217205967748</v>
      </c>
      <c r="AF22" s="156">
        <f>M22/J22</f>
        <v>0.89180391397016123</v>
      </c>
      <c r="AG22" s="358">
        <f>AF38</f>
        <v>0.89153433991800657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3940</v>
      </c>
      <c r="G23" s="103">
        <f t="shared" si="5"/>
        <v>211814.39999999999</v>
      </c>
      <c r="H23" s="26"/>
      <c r="I23" s="107">
        <v>20</v>
      </c>
      <c r="J23" s="105">
        <v>2000</v>
      </c>
      <c r="K23" s="106">
        <f t="shared" si="1"/>
        <v>100</v>
      </c>
      <c r="L23" s="107">
        <v>20</v>
      </c>
      <c r="M23" s="105">
        <f>F23/V23*60</f>
        <v>1783.7022132796774</v>
      </c>
      <c r="N23" s="106">
        <f>M23/L23</f>
        <v>89.185110663983863</v>
      </c>
      <c r="O23" s="108">
        <f>L23-I23</f>
        <v>0</v>
      </c>
      <c r="P23" s="109">
        <f>N23-K23</f>
        <v>-10.814889336016137</v>
      </c>
      <c r="Q23" s="110">
        <f>N23/K23</f>
        <v>0.89185110663983869</v>
      </c>
      <c r="R23" s="290"/>
      <c r="S23" s="47">
        <v>0.35518518518518516</v>
      </c>
      <c r="T23" s="48">
        <v>0.44722222222222224</v>
      </c>
      <c r="U23" s="111">
        <v>5.4499999999999726</v>
      </c>
      <c r="V23" s="112">
        <v>132.53333333333339</v>
      </c>
      <c r="W23" s="113">
        <v>0.44722222222222224</v>
      </c>
      <c r="X23" s="116">
        <v>0.48549768518518521</v>
      </c>
      <c r="Y23" s="12"/>
      <c r="Z23" s="198"/>
      <c r="AA23" s="276"/>
      <c r="AB23" s="277"/>
      <c r="AC23" s="12">
        <v>3</v>
      </c>
      <c r="AD23" s="198"/>
      <c r="AE23" s="117">
        <f>M23-J23</f>
        <v>-216.29778672032262</v>
      </c>
      <c r="AF23" s="110">
        <f>M23/J23</f>
        <v>0.89185110663983869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2313</v>
      </c>
      <c r="G24" s="103">
        <f t="shared" si="5"/>
        <v>109566.81</v>
      </c>
      <c r="H24" s="26"/>
      <c r="I24" s="107">
        <v>21</v>
      </c>
      <c r="J24" s="105">
        <v>2000</v>
      </c>
      <c r="K24" s="106">
        <f t="shared" si="1"/>
        <v>95.238095238095241</v>
      </c>
      <c r="L24" s="107">
        <v>21</v>
      </c>
      <c r="M24" s="105">
        <f>F24/V24*60</f>
        <v>1781.8959982880394</v>
      </c>
      <c r="N24" s="106">
        <f>M24/L24</f>
        <v>84.85219039466854</v>
      </c>
      <c r="O24" s="108">
        <f>L24-I24</f>
        <v>0</v>
      </c>
      <c r="P24" s="109">
        <f>N24-K24</f>
        <v>-10.385904843426701</v>
      </c>
      <c r="Q24" s="110">
        <f>N24/K24</f>
        <v>0.89094799914401968</v>
      </c>
      <c r="R24" s="290"/>
      <c r="S24" s="47">
        <v>0.48549768518518521</v>
      </c>
      <c r="T24" s="48">
        <v>0.5395833333333333</v>
      </c>
      <c r="U24" s="111">
        <v>55.116666666666674</v>
      </c>
      <c r="V24" s="112">
        <v>77.883333333333255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>M24-J24</f>
        <v>-218.10400171196056</v>
      </c>
      <c r="AF24" s="110">
        <f>M24/J24</f>
        <v>0.89094799914401968</v>
      </c>
      <c r="AG24" s="359"/>
    </row>
    <row r="25" spans="1:33" ht="15.75" customHeight="1">
      <c r="A25" s="295"/>
      <c r="B25" s="163"/>
      <c r="C25" s="274"/>
      <c r="D25" s="275"/>
      <c r="E25" s="101"/>
      <c r="F25" s="111"/>
      <c r="G25" s="103"/>
      <c r="H25" s="26"/>
      <c r="I25" s="107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12"/>
      <c r="Z25" s="198"/>
      <c r="AA25" s="276"/>
      <c r="AB25" s="277"/>
      <c r="AC25" s="12"/>
      <c r="AD25" s="198"/>
      <c r="AE25" s="117"/>
      <c r="AF25" s="110"/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</v>
      </c>
      <c r="J38" s="137">
        <f t="shared" si="6"/>
        <v>2000</v>
      </c>
      <c r="K38" s="138">
        <f t="shared" ref="K38" si="7">J38/I38</f>
        <v>95.238095238095241</v>
      </c>
      <c r="L38" s="136">
        <f t="shared" ref="L38:M38" si="8">AVERAGE(L22:L37)</f>
        <v>21</v>
      </c>
      <c r="M38" s="137">
        <f t="shared" si="8"/>
        <v>1783.0686798360132</v>
      </c>
      <c r="N38" s="138">
        <f>M38/L38</f>
        <v>84.908032373143485</v>
      </c>
      <c r="O38" s="139">
        <f>L38-I38</f>
        <v>0</v>
      </c>
      <c r="P38" s="140">
        <f>N38-K38</f>
        <v>-10.330062864951756</v>
      </c>
      <c r="Q38" s="141">
        <f>N38/K38</f>
        <v>0.89153433991800657</v>
      </c>
      <c r="R38" s="291"/>
      <c r="S38" s="142">
        <f>S22</f>
        <v>0.29166666666666669</v>
      </c>
      <c r="T38" s="143">
        <f>INDEX(T22:T37,COUNTA(T22:T37))</f>
        <v>0.5395833333333333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-216.93132016398681</v>
      </c>
      <c r="AF38" s="141">
        <f>M38/J38</f>
        <v>0.89153433991800657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396</v>
      </c>
      <c r="G39" s="148">
        <f t="shared" ref="G39:G42" si="9">E39*F39</f>
        <v>25898.400000000001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1784.2302878598316</v>
      </c>
      <c r="N39" s="152">
        <f>M39/L39</f>
        <v>74.342928660826317</v>
      </c>
      <c r="O39" s="154">
        <f>L39-I39</f>
        <v>0</v>
      </c>
      <c r="P39" s="155">
        <f>N39-K39</f>
        <v>-8.9904046725070117</v>
      </c>
      <c r="Q39" s="156">
        <f>N39/K39</f>
        <v>0.89211514392991587</v>
      </c>
      <c r="R39" s="289">
        <f>Q55</f>
        <v>0.89150619826866506</v>
      </c>
      <c r="S39" s="157">
        <v>0.29166666666666669</v>
      </c>
      <c r="T39" s="158">
        <v>0.30091435185185184</v>
      </c>
      <c r="U39" s="159"/>
      <c r="V39" s="160">
        <v>13.316666666666617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-215.76971214016839</v>
      </c>
      <c r="AF39" s="156">
        <f>M39/J39</f>
        <v>0.89211514392991575</v>
      </c>
      <c r="AG39" s="281">
        <f>AF55</f>
        <v>0.89150619826866495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1594</v>
      </c>
      <c r="G40" s="103">
        <f t="shared" si="9"/>
        <v>94587.96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1784.3283582089557</v>
      </c>
      <c r="N40" s="106">
        <f>M40/L40</f>
        <v>74.347014925373159</v>
      </c>
      <c r="O40" s="108">
        <f>L40-I40</f>
        <v>0</v>
      </c>
      <c r="P40" s="109">
        <f>N40-K40</f>
        <v>-8.9863184079601695</v>
      </c>
      <c r="Q40" s="110">
        <f>N40/K40</f>
        <v>0.89216417910447798</v>
      </c>
      <c r="R40" s="290"/>
      <c r="S40" s="47">
        <v>0.3051388888888889</v>
      </c>
      <c r="T40" s="48">
        <v>0.34236111111111112</v>
      </c>
      <c r="U40" s="111">
        <v>6.0833333333333783</v>
      </c>
      <c r="V40" s="112">
        <v>53.599999999999987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-215.67164179104429</v>
      </c>
      <c r="AF40" s="110">
        <f>M40/J40</f>
        <v>0.89216417910447787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4032</v>
      </c>
      <c r="G41" s="103">
        <f t="shared" si="9"/>
        <v>236557.44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1781.6619614582053</v>
      </c>
      <c r="N41" s="106">
        <f>M41/L41</f>
        <v>77.463563541661102</v>
      </c>
      <c r="O41" s="108">
        <f>L41-I41</f>
        <v>0</v>
      </c>
      <c r="P41" s="109">
        <f>N41-K41</f>
        <v>-9.4929581974693349</v>
      </c>
      <c r="Q41" s="110">
        <f>N41/K41</f>
        <v>0.89083098072910261</v>
      </c>
      <c r="R41" s="290"/>
      <c r="S41" s="47">
        <v>0.34598379629629628</v>
      </c>
      <c r="T41" s="48">
        <v>0.44027777777777777</v>
      </c>
      <c r="U41" s="111">
        <v>5.2166666666666295</v>
      </c>
      <c r="V41" s="112">
        <v>135.78333333333336</v>
      </c>
      <c r="W41" s="113">
        <v>0.44027777777777777</v>
      </c>
      <c r="X41" s="116">
        <v>0.47847222222222224</v>
      </c>
      <c r="Y41" s="12"/>
      <c r="Z41" s="198"/>
      <c r="AA41" s="276"/>
      <c r="AB41" s="277"/>
      <c r="AC41" s="12">
        <v>3</v>
      </c>
      <c r="AD41" s="198"/>
      <c r="AE41" s="117">
        <f>M41-J41</f>
        <v>-218.33803854179473</v>
      </c>
      <c r="AF41" s="110">
        <f>M41/J41</f>
        <v>0.89083098072910261</v>
      </c>
      <c r="AG41" s="282"/>
    </row>
    <row r="42" spans="1:33" ht="15.75" customHeight="1">
      <c r="A42" s="285"/>
      <c r="B42" s="163" t="s">
        <v>185</v>
      </c>
      <c r="C42" s="274" t="s">
        <v>195</v>
      </c>
      <c r="D42" s="275"/>
      <c r="E42" s="101">
        <v>59.54</v>
      </c>
      <c r="F42" s="102">
        <v>3334</v>
      </c>
      <c r="G42" s="103">
        <f t="shared" si="9"/>
        <v>198506.36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1781.8289786223281</v>
      </c>
      <c r="N42" s="106">
        <f>M42/L42</f>
        <v>77.470825157492527</v>
      </c>
      <c r="O42" s="108">
        <f>L42-I42</f>
        <v>0</v>
      </c>
      <c r="P42" s="109">
        <f>N42-K42</f>
        <v>-9.4856965816379102</v>
      </c>
      <c r="Q42" s="110">
        <f>N42/K42</f>
        <v>0.89091448931116402</v>
      </c>
      <c r="R42" s="290"/>
      <c r="S42" s="47">
        <v>0.47847222222222224</v>
      </c>
      <c r="T42" s="48">
        <v>0.5564351851851852</v>
      </c>
      <c r="U42" s="111">
        <v>55.000000000000043</v>
      </c>
      <c r="V42" s="112">
        <v>112.26666666666665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-218.17102137767188</v>
      </c>
      <c r="AF42" s="110">
        <f>M42/J42</f>
        <v>0.89091448931116402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1783.01239653733</v>
      </c>
      <c r="N55" s="138">
        <f t="shared" ref="N55:N60" si="13">M55/L55</f>
        <v>75.872867937758727</v>
      </c>
      <c r="O55" s="139">
        <f t="shared" ref="O55:O60" si="14">L55-I55</f>
        <v>0</v>
      </c>
      <c r="P55" s="140">
        <f t="shared" ref="P55:P60" si="15">N55-K55</f>
        <v>-9.2335150409646758</v>
      </c>
      <c r="Q55" s="141">
        <f t="shared" ref="Q55:Q60" si="16">N55/K55</f>
        <v>0.89150619826866506</v>
      </c>
      <c r="R55" s="291"/>
      <c r="S55" s="142">
        <f>S39</f>
        <v>0.29166666666666669</v>
      </c>
      <c r="T55" s="143">
        <f>INDEX(T39:T54,COUNTA(T39:T54))</f>
        <v>0.5564351851851852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 t="shared" ref="AE55:AE60" si="17">M55-J55</f>
        <v>-216.98760346266999</v>
      </c>
      <c r="AF55" s="141">
        <f t="shared" ref="AF55:AF60" si="18">M55/J55</f>
        <v>0.89150619826866495</v>
      </c>
      <c r="AG55" s="283"/>
    </row>
    <row r="56" spans="1:33" ht="15.75" customHeight="1">
      <c r="A56" s="294" t="s">
        <v>220</v>
      </c>
      <c r="B56" s="114" t="s">
        <v>177</v>
      </c>
      <c r="C56" s="362" t="s">
        <v>178</v>
      </c>
      <c r="D56" s="362"/>
      <c r="E56" s="147">
        <v>19.7</v>
      </c>
      <c r="F56" s="97">
        <v>3552</v>
      </c>
      <c r="G56" s="148">
        <f t="shared" ref="G56:G60" si="19">E56*F56</f>
        <v>69974.399999999994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1079.5441114394257</v>
      </c>
      <c r="N56" s="152">
        <f t="shared" si="13"/>
        <v>83.041854726109676</v>
      </c>
      <c r="O56" s="154">
        <f t="shared" si="14"/>
        <v>0</v>
      </c>
      <c r="P56" s="155">
        <f t="shared" si="15"/>
        <v>-9.2658375815826304</v>
      </c>
      <c r="Q56" s="156">
        <f t="shared" si="16"/>
        <v>0.89962009286618816</v>
      </c>
      <c r="R56" s="289">
        <f>Q72</f>
        <v>0.89259390258579152</v>
      </c>
      <c r="S56" s="157">
        <v>0.20833333333333334</v>
      </c>
      <c r="T56" s="158">
        <v>0.34542824074074074</v>
      </c>
      <c r="U56" s="159"/>
      <c r="V56" s="160">
        <v>197.41666666666669</v>
      </c>
      <c r="W56" s="158"/>
      <c r="X56" s="169"/>
      <c r="Y56" s="12"/>
      <c r="Z56" s="198"/>
      <c r="AA56" s="292"/>
      <c r="AB56" s="293"/>
      <c r="AC56" s="12">
        <v>5</v>
      </c>
      <c r="AD56" s="198"/>
      <c r="AE56" s="115">
        <f t="shared" si="17"/>
        <v>-120.45588856057429</v>
      </c>
      <c r="AF56" s="156">
        <f t="shared" si="18"/>
        <v>0.89962009286618805</v>
      </c>
      <c r="AG56" s="281">
        <f>AF72</f>
        <v>0.89259390258579141</v>
      </c>
    </row>
    <row r="57" spans="1:33" ht="15.75" customHeight="1">
      <c r="A57" s="295"/>
      <c r="B57" s="100" t="s">
        <v>198</v>
      </c>
      <c r="C57" s="361" t="s">
        <v>202</v>
      </c>
      <c r="D57" s="361"/>
      <c r="E57" s="101">
        <v>71.84</v>
      </c>
      <c r="F57" s="102">
        <v>1020</v>
      </c>
      <c r="G57" s="103">
        <f t="shared" si="19"/>
        <v>73276.800000000003</v>
      </c>
      <c r="H57" s="26"/>
      <c r="I57" s="104">
        <v>19</v>
      </c>
      <c r="J57" s="105">
        <v>1800</v>
      </c>
      <c r="K57" s="106">
        <f t="shared" ref="K57:K60" si="20">J57/I57</f>
        <v>94.736842105263165</v>
      </c>
      <c r="L57" s="107">
        <v>19</v>
      </c>
      <c r="M57" s="105">
        <f>F57/V57*60</f>
        <v>1606.2992125984235</v>
      </c>
      <c r="N57" s="106">
        <f t="shared" si="13"/>
        <v>84.542063820969659</v>
      </c>
      <c r="O57" s="108">
        <f t="shared" si="14"/>
        <v>0</v>
      </c>
      <c r="P57" s="109">
        <f t="shared" si="15"/>
        <v>-10.194778284293506</v>
      </c>
      <c r="Q57" s="110">
        <f t="shared" si="16"/>
        <v>0.8923884514435686</v>
      </c>
      <c r="R57" s="290"/>
      <c r="S57" s="47">
        <v>0.34861111111111109</v>
      </c>
      <c r="T57" s="48">
        <v>0.37506944444444446</v>
      </c>
      <c r="U57" s="111">
        <v>4.5833333333333037</v>
      </c>
      <c r="V57" s="112">
        <v>38.100000000000037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-193.70078740157646</v>
      </c>
      <c r="AF57" s="110">
        <f t="shared" si="18"/>
        <v>0.8923884514435686</v>
      </c>
      <c r="AG57" s="282"/>
    </row>
    <row r="58" spans="1:33" ht="15.75" customHeight="1">
      <c r="A58" s="295"/>
      <c r="B58" s="100" t="s">
        <v>198</v>
      </c>
      <c r="C58" s="361" t="s">
        <v>226</v>
      </c>
      <c r="D58" s="361"/>
      <c r="E58" s="101">
        <v>56.43</v>
      </c>
      <c r="F58" s="102">
        <v>1598</v>
      </c>
      <c r="G58" s="103">
        <f t="shared" si="19"/>
        <v>90175.14</v>
      </c>
      <c r="H58" s="26"/>
      <c r="I58" s="104">
        <v>19</v>
      </c>
      <c r="J58" s="105">
        <v>1800</v>
      </c>
      <c r="K58" s="106">
        <f t="shared" si="20"/>
        <v>94.736842105263165</v>
      </c>
      <c r="L58" s="107">
        <v>19</v>
      </c>
      <c r="M58" s="105">
        <f>F58/V58*60</f>
        <v>1606.0301507537695</v>
      </c>
      <c r="N58" s="106">
        <f t="shared" si="13"/>
        <v>84.527902671251027</v>
      </c>
      <c r="O58" s="108">
        <f t="shared" si="14"/>
        <v>0</v>
      </c>
      <c r="P58" s="109">
        <f t="shared" si="15"/>
        <v>-10.208939434012137</v>
      </c>
      <c r="Q58" s="110">
        <f t="shared" si="16"/>
        <v>0.89223897264098295</v>
      </c>
      <c r="R58" s="290"/>
      <c r="S58" s="47">
        <v>0.37868055555555558</v>
      </c>
      <c r="T58" s="48">
        <v>0.4201388888888889</v>
      </c>
      <c r="U58" s="111">
        <v>5.2000000000000135</v>
      </c>
      <c r="V58" s="112">
        <v>59.699999999999982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-193.96984924623052</v>
      </c>
      <c r="AF58" s="110">
        <f t="shared" si="18"/>
        <v>0.89223897264098306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1343</v>
      </c>
      <c r="G59" s="103">
        <f t="shared" si="19"/>
        <v>77531.39</v>
      </c>
      <c r="H59" s="26"/>
      <c r="I59" s="104">
        <v>22</v>
      </c>
      <c r="J59" s="105">
        <v>1800</v>
      </c>
      <c r="K59" s="106">
        <f t="shared" si="20"/>
        <v>81.818181818181813</v>
      </c>
      <c r="L59" s="107">
        <v>22</v>
      </c>
      <c r="M59" s="105">
        <f>F59/V59*60</f>
        <v>1606.2458471760785</v>
      </c>
      <c r="N59" s="106">
        <f t="shared" si="13"/>
        <v>73.011174871639938</v>
      </c>
      <c r="O59" s="108">
        <f t="shared" si="14"/>
        <v>0</v>
      </c>
      <c r="P59" s="109">
        <f t="shared" si="15"/>
        <v>-8.8070069465418754</v>
      </c>
      <c r="Q59" s="110">
        <f t="shared" si="16"/>
        <v>0.89235880398671041</v>
      </c>
      <c r="R59" s="290"/>
      <c r="S59" s="47">
        <v>0.42430555555555555</v>
      </c>
      <c r="T59" s="48">
        <v>0.45914351851851853</v>
      </c>
      <c r="U59" s="111">
        <v>5.9999999999999787</v>
      </c>
      <c r="V59" s="112">
        <v>50.1666666666667</v>
      </c>
      <c r="W59" s="113">
        <v>0.45914351851851853</v>
      </c>
      <c r="X59" s="116">
        <v>0.49797453703703703</v>
      </c>
      <c r="Y59" s="12"/>
      <c r="Z59" s="198"/>
      <c r="AA59" s="276"/>
      <c r="AB59" s="277"/>
      <c r="AC59" s="12">
        <v>1</v>
      </c>
      <c r="AD59" s="198"/>
      <c r="AE59" s="199">
        <f t="shared" si="17"/>
        <v>-193.75415282392146</v>
      </c>
      <c r="AF59" s="200">
        <f t="shared" si="18"/>
        <v>0.8923588039867103</v>
      </c>
      <c r="AG59" s="282"/>
    </row>
    <row r="60" spans="1:33" ht="15.75" customHeight="1">
      <c r="A60" s="296"/>
      <c r="B60" s="100" t="s">
        <v>179</v>
      </c>
      <c r="C60" s="361" t="s">
        <v>181</v>
      </c>
      <c r="D60" s="361"/>
      <c r="E60" s="101">
        <v>29.97</v>
      </c>
      <c r="F60" s="105">
        <v>2811</v>
      </c>
      <c r="G60" s="103">
        <f t="shared" si="19"/>
        <v>84245.67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2483.3374233128861</v>
      </c>
      <c r="N60" s="106">
        <f t="shared" si="13"/>
        <v>118.25416301489933</v>
      </c>
      <c r="O60" s="108">
        <f t="shared" si="14"/>
        <v>0</v>
      </c>
      <c r="P60" s="109">
        <f t="shared" si="15"/>
        <v>-14.602979842243528</v>
      </c>
      <c r="Q60" s="110">
        <f t="shared" si="16"/>
        <v>0.89008509796160784</v>
      </c>
      <c r="R60" s="290"/>
      <c r="S60" s="47">
        <v>0.49797453703703703</v>
      </c>
      <c r="T60" s="48">
        <v>0.54513888888888884</v>
      </c>
      <c r="U60" s="111">
        <v>55.916666666666643</v>
      </c>
      <c r="V60" s="112">
        <v>67.9166666666666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-306.66257668711387</v>
      </c>
      <c r="AF60" s="200">
        <f t="shared" si="18"/>
        <v>0.89008509796160795</v>
      </c>
      <c r="AG60" s="282"/>
    </row>
    <row r="61" spans="1:33" ht="15.75" customHeight="1">
      <c r="A61" s="296"/>
      <c r="B61" s="100"/>
      <c r="C61" s="361"/>
      <c r="D61" s="361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99"/>
      <c r="AF61" s="200"/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1">AVERAGE(I56:I71)</f>
        <v>18.8</v>
      </c>
      <c r="J72" s="137">
        <f t="shared" si="21"/>
        <v>1878</v>
      </c>
      <c r="K72" s="138">
        <f t="shared" ref="K72:K73" si="22">J72/I72</f>
        <v>99.893617021276597</v>
      </c>
      <c r="L72" s="136">
        <f t="shared" ref="L72:M72" si="23">AVERAGE(L56:L71)</f>
        <v>18.8</v>
      </c>
      <c r="M72" s="137">
        <f t="shared" si="23"/>
        <v>1676.2913490561164</v>
      </c>
      <c r="N72" s="138">
        <f>M72/L72</f>
        <v>89.164433460431724</v>
      </c>
      <c r="O72" s="139">
        <f>L72-I72</f>
        <v>0</v>
      </c>
      <c r="P72" s="140">
        <f>N72-K72</f>
        <v>-10.729183560844874</v>
      </c>
      <c r="Q72" s="141">
        <f>N72/K72</f>
        <v>0.89259390258579152</v>
      </c>
      <c r="R72" s="291"/>
      <c r="S72" s="142">
        <f>S56</f>
        <v>0.20833333333333334</v>
      </c>
      <c r="T72" s="143">
        <f>INDEX(T56:T71,COUNTA(T56:T71))</f>
        <v>0.54513888888888884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-201.70865094388364</v>
      </c>
      <c r="AF72" s="141">
        <f>M72/J72</f>
        <v>0.89259390258579141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890</v>
      </c>
      <c r="G73" s="103">
        <f t="shared" ref="G73" si="24">E73*F73</f>
        <v>24074.5</v>
      </c>
      <c r="H73" s="13"/>
      <c r="I73" s="104">
        <v>6</v>
      </c>
      <c r="J73" s="105">
        <v>3273</v>
      </c>
      <c r="K73" s="106">
        <f t="shared" si="22"/>
        <v>545.5</v>
      </c>
      <c r="L73" s="118">
        <v>6</v>
      </c>
      <c r="M73" s="105">
        <f>F73/V73*60</f>
        <v>2961.1829944547144</v>
      </c>
      <c r="N73" s="106">
        <f>M73/L73</f>
        <v>493.53049907578571</v>
      </c>
      <c r="O73" s="108">
        <f>L73-I73</f>
        <v>0</v>
      </c>
      <c r="P73" s="109">
        <f>N73-K73</f>
        <v>-51.969500924214287</v>
      </c>
      <c r="Q73" s="110">
        <f>N73/K73</f>
        <v>0.90473052076221028</v>
      </c>
      <c r="R73" s="289">
        <f>Q89</f>
        <v>0.90473052076221028</v>
      </c>
      <c r="S73" s="47">
        <v>0.45624999999999999</v>
      </c>
      <c r="T73" s="48">
        <v>0.46877314814814813</v>
      </c>
      <c r="U73" s="111">
        <v>4.7333333333333272</v>
      </c>
      <c r="V73" s="112">
        <v>18.033333333333328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-311.81700554528561</v>
      </c>
      <c r="AF73" s="156">
        <f>M73/J73</f>
        <v>0.90473052076221028</v>
      </c>
      <c r="AG73" s="281">
        <f>AF89</f>
        <v>0.90473052076221028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5">AVERAGE(I73:I88)</f>
        <v>6</v>
      </c>
      <c r="J89" s="137">
        <f t="shared" si="25"/>
        <v>3273</v>
      </c>
      <c r="K89" s="138">
        <f t="shared" ref="K89" si="26">J89/I89</f>
        <v>545.5</v>
      </c>
      <c r="L89" s="136">
        <f t="shared" ref="L89:M89" si="27">AVERAGE(L73:L88)</f>
        <v>6</v>
      </c>
      <c r="M89" s="137">
        <f t="shared" si="27"/>
        <v>2961.1829944547144</v>
      </c>
      <c r="N89" s="138">
        <f>M89/L89</f>
        <v>493.53049907578571</v>
      </c>
      <c r="O89" s="139">
        <f>L89-I89</f>
        <v>0</v>
      </c>
      <c r="P89" s="140">
        <f>N89-K89</f>
        <v>-51.969500924214287</v>
      </c>
      <c r="Q89" s="141">
        <f>N89/K89</f>
        <v>0.90473052076221028</v>
      </c>
      <c r="R89" s="291"/>
      <c r="S89" s="142">
        <f>S73</f>
        <v>0.45624999999999999</v>
      </c>
      <c r="T89" s="143">
        <f>INDEX(T73:T88,COUNTA(T73:T88))</f>
        <v>0.46877314814814813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-311.81700554528561</v>
      </c>
      <c r="AF89" s="141">
        <f>M89/J89</f>
        <v>0.90473052076221028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208</v>
      </c>
      <c r="D90" s="288"/>
      <c r="E90" s="147">
        <v>56.79</v>
      </c>
      <c r="F90" s="159">
        <v>2372</v>
      </c>
      <c r="G90" s="148">
        <f t="shared" ref="G90:G92" si="28">E90*F90</f>
        <v>134705.88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1783.0862392983931</v>
      </c>
      <c r="N90" s="152">
        <f>M90/L90</f>
        <v>77.525488665147535</v>
      </c>
      <c r="O90" s="154">
        <f>L90-I90</f>
        <v>0</v>
      </c>
      <c r="P90" s="155">
        <f>N90-K90</f>
        <v>-9.4310330739829027</v>
      </c>
      <c r="Q90" s="156">
        <f>N90/K90</f>
        <v>0.89154311964919664</v>
      </c>
      <c r="R90" s="289">
        <f>Q106</f>
        <v>0.89121675478995543</v>
      </c>
      <c r="S90" s="157">
        <v>0.70846064814814813</v>
      </c>
      <c r="T90" s="158">
        <v>0.76388888888888884</v>
      </c>
      <c r="U90" s="159"/>
      <c r="V90" s="160">
        <v>79.81666666666662</v>
      </c>
      <c r="W90" s="97"/>
      <c r="X90" s="98"/>
      <c r="Y90" s="196"/>
      <c r="Z90" s="197"/>
      <c r="AA90" s="292"/>
      <c r="AB90" s="293"/>
      <c r="AC90" s="196">
        <v>2</v>
      </c>
      <c r="AD90" s="197"/>
      <c r="AE90" s="115">
        <f>M90-J90</f>
        <v>-216.91376070160686</v>
      </c>
      <c r="AF90" s="156">
        <f>M90/J90</f>
        <v>0.89154311964919652</v>
      </c>
      <c r="AG90" s="358">
        <f>AF106</f>
        <v>0.89121675478995543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11">
        <v>1965</v>
      </c>
      <c r="G91" s="103">
        <f t="shared" si="28"/>
        <v>111749.54999999999</v>
      </c>
      <c r="H91" s="26"/>
      <c r="I91" s="104">
        <v>23</v>
      </c>
      <c r="J91" s="105">
        <v>2000</v>
      </c>
      <c r="K91" s="106">
        <f t="shared" ref="K91:K92" si="29">J91/I91</f>
        <v>86.956521739130437</v>
      </c>
      <c r="L91" s="107">
        <v>23</v>
      </c>
      <c r="M91" s="105">
        <f>F91/V91*60</f>
        <v>1782.7620967741937</v>
      </c>
      <c r="N91" s="106">
        <f>M91/L91</f>
        <v>77.511395511921464</v>
      </c>
      <c r="O91" s="108">
        <f>L91-I91</f>
        <v>0</v>
      </c>
      <c r="P91" s="109">
        <f>N91-K91</f>
        <v>-9.4451262272089735</v>
      </c>
      <c r="Q91" s="110">
        <f>N91/K91</f>
        <v>0.89138104838709675</v>
      </c>
      <c r="R91" s="290"/>
      <c r="S91" s="47">
        <v>0.76736111111111116</v>
      </c>
      <c r="T91" s="48">
        <v>0.81328703703703709</v>
      </c>
      <c r="U91" s="111">
        <v>5.0000000000001421</v>
      </c>
      <c r="V91" s="112">
        <v>66.133333333333326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-217.23790322580635</v>
      </c>
      <c r="AF91" s="110">
        <f>M91/J91</f>
        <v>0.89138104838709686</v>
      </c>
      <c r="AG91" s="359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11">
        <v>2065</v>
      </c>
      <c r="G92" s="103">
        <f t="shared" si="28"/>
        <v>98294</v>
      </c>
      <c r="H92" s="26"/>
      <c r="I92" s="104">
        <v>23</v>
      </c>
      <c r="J92" s="105">
        <v>2000</v>
      </c>
      <c r="K92" s="106">
        <f t="shared" si="29"/>
        <v>86.956521739130437</v>
      </c>
      <c r="L92" s="107">
        <v>23</v>
      </c>
      <c r="M92" s="105">
        <f>F92/V92*60</f>
        <v>1781.4521926671459</v>
      </c>
      <c r="N92" s="106">
        <f>M92/L92</f>
        <v>77.454443159441126</v>
      </c>
      <c r="O92" s="108">
        <f>L92-I92</f>
        <v>0</v>
      </c>
      <c r="P92" s="109">
        <f>N92-K92</f>
        <v>-9.5020785796893108</v>
      </c>
      <c r="Q92" s="110">
        <f>N92/K92</f>
        <v>0.89072609633357291</v>
      </c>
      <c r="R92" s="290"/>
      <c r="S92" s="47">
        <v>0.81767361111111114</v>
      </c>
      <c r="T92" s="48">
        <v>0.86597222222222225</v>
      </c>
      <c r="U92" s="111">
        <v>6.3166666666666416</v>
      </c>
      <c r="V92" s="112">
        <v>69.55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-218.54780733285406</v>
      </c>
      <c r="AF92" s="110">
        <f>M92/J92</f>
        <v>0.89072609633357291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0">AVERAGE(I90:I105)</f>
        <v>23</v>
      </c>
      <c r="J106" s="137">
        <f t="shared" si="30"/>
        <v>2000</v>
      </c>
      <c r="K106" s="138">
        <f t="shared" ref="K106" si="31">J106/I106</f>
        <v>86.956521739130437</v>
      </c>
      <c r="L106" s="136">
        <f t="shared" ref="L106:M106" si="32">AVERAGE(L90:L105)</f>
        <v>23</v>
      </c>
      <c r="M106" s="137">
        <f t="shared" si="32"/>
        <v>1782.4335095799108</v>
      </c>
      <c r="N106" s="138">
        <f>M106/L106</f>
        <v>77.497109112170037</v>
      </c>
      <c r="O106" s="139">
        <f>L106-I106</f>
        <v>0</v>
      </c>
      <c r="P106" s="140">
        <f>N106-K106</f>
        <v>-9.4594126269604004</v>
      </c>
      <c r="Q106" s="141">
        <f>N106/K106</f>
        <v>0.89121675478995543</v>
      </c>
      <c r="R106" s="291"/>
      <c r="S106" s="142">
        <f>S90</f>
        <v>0.70846064814814813</v>
      </c>
      <c r="T106" s="143">
        <f>INDEX(T90:T105,COUNTA(T90:T105))</f>
        <v>0.86597222222222225</v>
      </c>
      <c r="U106" s="144"/>
      <c r="V106" s="166"/>
      <c r="W106" s="187"/>
      <c r="X106" s="188"/>
      <c r="Y106" s="179">
        <f t="shared" ref="Y106:Z106" si="33">SUM(Y90:Y105)</f>
        <v>0</v>
      </c>
      <c r="Z106" s="180">
        <f t="shared" si="33"/>
        <v>0</v>
      </c>
      <c r="AA106" s="279"/>
      <c r="AB106" s="280"/>
      <c r="AC106" s="179">
        <f t="shared" ref="AC106:AD106" si="34">SUM(AC90:AC105)</f>
        <v>4</v>
      </c>
      <c r="AD106" s="180">
        <f t="shared" si="34"/>
        <v>0</v>
      </c>
      <c r="AE106" s="168">
        <f>M106-J106</f>
        <v>-217.56649042008917</v>
      </c>
      <c r="AF106" s="141">
        <f>M106/J106</f>
        <v>0.89121675478995543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207</v>
      </c>
      <c r="D107" s="288"/>
      <c r="E107" s="147">
        <v>57.3</v>
      </c>
      <c r="F107" s="97">
        <v>2053</v>
      </c>
      <c r="G107" s="148">
        <f t="shared" ref="G107:G110" si="35">E107*F107</f>
        <v>117636.9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1783.9246922519933</v>
      </c>
      <c r="N107" s="152">
        <f>M107/L107</f>
        <v>84.948794869142532</v>
      </c>
      <c r="O107" s="154">
        <f>L107-I107</f>
        <v>0</v>
      </c>
      <c r="P107" s="155">
        <f>N107-K107</f>
        <v>-10.289300368952709</v>
      </c>
      <c r="Q107" s="156">
        <f>N107/K107</f>
        <v>0.89196234612599656</v>
      </c>
      <c r="R107" s="289">
        <f>Q123</f>
        <v>0.89163096390056895</v>
      </c>
      <c r="S107" s="157">
        <v>0.70833333333333337</v>
      </c>
      <c r="T107" s="158">
        <v>0.75628472222222221</v>
      </c>
      <c r="U107" s="159"/>
      <c r="V107" s="160">
        <v>69.049999999999926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-216.07530774800671</v>
      </c>
      <c r="AF107" s="156">
        <f>M107/J107</f>
        <v>0.89196234612599667</v>
      </c>
      <c r="AG107" s="281">
        <f>AF123</f>
        <v>0.89163096390056895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02">
        <v>779</v>
      </c>
      <c r="G108" s="103">
        <f t="shared" si="35"/>
        <v>39471.93</v>
      </c>
      <c r="H108" s="26"/>
      <c r="I108" s="104">
        <v>20</v>
      </c>
      <c r="J108" s="105">
        <v>2000</v>
      </c>
      <c r="K108" s="106">
        <f t="shared" ref="K108:K110" si="36">J108/I108</f>
        <v>100</v>
      </c>
      <c r="L108" s="107">
        <v>20</v>
      </c>
      <c r="M108" s="105">
        <f>F108/V108*60</f>
        <v>1783.9694656488591</v>
      </c>
      <c r="N108" s="106">
        <f>M108/L108</f>
        <v>89.198473282442961</v>
      </c>
      <c r="O108" s="108">
        <f>L108-I108</f>
        <v>0</v>
      </c>
      <c r="P108" s="109">
        <f>N108-K108</f>
        <v>-10.801526717557039</v>
      </c>
      <c r="Q108" s="110">
        <f>N108/K108</f>
        <v>0.89198473282442958</v>
      </c>
      <c r="R108" s="290"/>
      <c r="S108" s="47">
        <v>0.7597222222222223</v>
      </c>
      <c r="T108" s="48">
        <v>0.7779166666666667</v>
      </c>
      <c r="U108" s="111">
        <v>4.9500000000001343</v>
      </c>
      <c r="V108" s="112">
        <v>26.199999999999939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-216.03053435114089</v>
      </c>
      <c r="AF108" s="110">
        <f>M108/J108</f>
        <v>0.89198473282442958</v>
      </c>
      <c r="AG108" s="282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02">
        <v>1659</v>
      </c>
      <c r="G109" s="103">
        <f t="shared" si="35"/>
        <v>89735.310000000012</v>
      </c>
      <c r="H109" s="26"/>
      <c r="I109" s="104">
        <v>19</v>
      </c>
      <c r="J109" s="105">
        <v>2000</v>
      </c>
      <c r="K109" s="106">
        <f t="shared" si="36"/>
        <v>105.26315789473684</v>
      </c>
      <c r="L109" s="107">
        <v>19</v>
      </c>
      <c r="M109" s="105">
        <f>F109/V109*60</f>
        <v>1782.8059701492541</v>
      </c>
      <c r="N109" s="106">
        <f>M109/L109</f>
        <v>93.831893165750216</v>
      </c>
      <c r="O109" s="108">
        <f>L109-I109</f>
        <v>0</v>
      </c>
      <c r="P109" s="109">
        <f>N109-K109</f>
        <v>-11.431264728986619</v>
      </c>
      <c r="Q109" s="110">
        <f>N109/K109</f>
        <v>0.89140298507462712</v>
      </c>
      <c r="R109" s="290"/>
      <c r="S109" s="47">
        <v>0.78206018518518516</v>
      </c>
      <c r="T109" s="48">
        <v>0.8208333333333333</v>
      </c>
      <c r="U109" s="111">
        <v>5.9666666666665868</v>
      </c>
      <c r="V109" s="112">
        <v>55.833333333333321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-217.19402985074589</v>
      </c>
      <c r="AF109" s="110">
        <f>M109/J109</f>
        <v>0.89140298507462701</v>
      </c>
      <c r="AG109" s="282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2083</v>
      </c>
      <c r="G110" s="103">
        <f t="shared" si="35"/>
        <v>121168.11</v>
      </c>
      <c r="H110" s="26"/>
      <c r="I110" s="104">
        <v>19</v>
      </c>
      <c r="J110" s="105">
        <v>1800</v>
      </c>
      <c r="K110" s="106">
        <f t="shared" si="36"/>
        <v>94.736842105263165</v>
      </c>
      <c r="L110" s="107">
        <v>19</v>
      </c>
      <c r="M110" s="105">
        <f>F110/V110*60</f>
        <v>1604.021390374332</v>
      </c>
      <c r="N110" s="106">
        <f>M110/L110</f>
        <v>84.422178440754308</v>
      </c>
      <c r="O110" s="108">
        <f>L110-I110</f>
        <v>0</v>
      </c>
      <c r="P110" s="109">
        <f>N110-K110</f>
        <v>-10.314663664508856</v>
      </c>
      <c r="Q110" s="110">
        <f>N110/K110</f>
        <v>0.89112299465240652</v>
      </c>
      <c r="R110" s="290"/>
      <c r="S110" s="47">
        <v>0.82436342592592593</v>
      </c>
      <c r="T110" s="48">
        <v>0.87847222222222221</v>
      </c>
      <c r="U110" s="111">
        <v>5.0833333333333819</v>
      </c>
      <c r="V110" s="112">
        <v>77.916666666666643</v>
      </c>
      <c r="W110" s="113"/>
      <c r="X110" s="116"/>
      <c r="Y110" s="12"/>
      <c r="Z110" s="198"/>
      <c r="AA110" s="276"/>
      <c r="AB110" s="277"/>
      <c r="AC110" s="12">
        <v>2</v>
      </c>
      <c r="AD110" s="198"/>
      <c r="AE110" s="117">
        <f>M110-J110</f>
        <v>-195.97860962566801</v>
      </c>
      <c r="AF110" s="110">
        <f>M110/J110</f>
        <v>0.89112299465240663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7">AVERAGE(I107:I122)</f>
        <v>19.75</v>
      </c>
      <c r="J123" s="137">
        <f t="shared" si="37"/>
        <v>1950</v>
      </c>
      <c r="K123" s="138">
        <f t="shared" ref="K123" si="38">J123/I123</f>
        <v>98.734177215189874</v>
      </c>
      <c r="L123" s="136">
        <f t="shared" ref="L123:M123" si="39">AVERAGE(L107:L122)</f>
        <v>19.75</v>
      </c>
      <c r="M123" s="137">
        <f t="shared" si="39"/>
        <v>1738.6803796061095</v>
      </c>
      <c r="N123" s="138">
        <f>M123/L123</f>
        <v>88.034449600309344</v>
      </c>
      <c r="O123" s="139">
        <f>L123-I123</f>
        <v>0</v>
      </c>
      <c r="P123" s="140">
        <f>N123-K123</f>
        <v>-10.69972761488053</v>
      </c>
      <c r="Q123" s="141">
        <f>N123/K123</f>
        <v>0.89163096390056895</v>
      </c>
      <c r="R123" s="291"/>
      <c r="S123" s="142">
        <f>S107</f>
        <v>0.70833333333333337</v>
      </c>
      <c r="T123" s="143">
        <f>INDEX(T107:T122,COUNTA(T107:T122))</f>
        <v>0.87847222222222221</v>
      </c>
      <c r="U123" s="144"/>
      <c r="V123" s="166"/>
      <c r="W123" s="167"/>
      <c r="X123" s="138"/>
      <c r="Y123" s="179">
        <f t="shared" ref="Y123:Z123" si="40">SUM(Y107:Y122)</f>
        <v>0</v>
      </c>
      <c r="Z123" s="180">
        <f t="shared" si="40"/>
        <v>0</v>
      </c>
      <c r="AA123" s="279"/>
      <c r="AB123" s="280"/>
      <c r="AC123" s="179">
        <f t="shared" ref="AC123:AD123" si="41">SUM(AC107:AC122)</f>
        <v>5</v>
      </c>
      <c r="AD123" s="180">
        <f t="shared" si="41"/>
        <v>0</v>
      </c>
      <c r="AE123" s="168">
        <f>M123-J123</f>
        <v>-211.31962039389055</v>
      </c>
      <c r="AF123" s="141">
        <f>M123/J123</f>
        <v>0.89163096390056895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514" priority="3" operator="greaterThan">
      <formula>0</formula>
    </cfRule>
  </conditionalFormatting>
  <conditionalFormatting sqref="P5:P123 AE5:AE123">
    <cfRule type="cellIs" dxfId="513" priority="6" operator="lessThan">
      <formula>0</formula>
    </cfRule>
  </conditionalFormatting>
  <conditionalFormatting sqref="Q5:Q123 AF5:AF123">
    <cfRule type="cellIs" dxfId="512" priority="4" operator="greaterThan">
      <formula>1</formula>
    </cfRule>
    <cfRule type="cellIs" dxfId="511" priority="5" operator="lessThan">
      <formula>0.8</formula>
    </cfRule>
  </conditionalFormatting>
  <conditionalFormatting sqref="AG5 R5:R123 AG90">
    <cfRule type="cellIs" dxfId="510" priority="7" operator="lessThan">
      <formula>0.8</formula>
    </cfRule>
  </conditionalFormatting>
  <conditionalFormatting sqref="AG22">
    <cfRule type="cellIs" dxfId="509" priority="11" operator="lessThan">
      <formula>0.8</formula>
    </cfRule>
  </conditionalFormatting>
  <conditionalFormatting sqref="AG37">
    <cfRule type="cellIs" dxfId="508" priority="10" operator="lessThan">
      <formula>0.8</formula>
    </cfRule>
  </conditionalFormatting>
  <conditionalFormatting sqref="AG39:AG74">
    <cfRule type="cellIs" dxfId="507" priority="8" operator="lessThan">
      <formula>0.8</formula>
    </cfRule>
  </conditionalFormatting>
  <conditionalFormatting sqref="AG80:AG88">
    <cfRule type="cellIs" dxfId="506" priority="9" operator="lessThan">
      <formula>0.8</formula>
    </cfRule>
  </conditionalFormatting>
  <conditionalFormatting sqref="AG105">
    <cfRule type="cellIs" dxfId="505" priority="2" operator="lessThan">
      <formula>0.8</formula>
    </cfRule>
  </conditionalFormatting>
  <conditionalFormatting sqref="AG107:AG123">
    <cfRule type="cellIs" dxfId="504" priority="1" operator="lessThan">
      <formula>0.8</formula>
    </cfRule>
  </conditionalFormatting>
  <dataValidations count="1">
    <dataValidation type="list" allowBlank="1" showInputMessage="1" showErrorMessage="1" sqref="AA5:AB123" xr:uid="{AF7F5AF0-BFD1-46E7-A3CF-80E57EC57D3E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521A-6C9E-477C-85E6-90DE172BA2B0}">
  <sheetPr>
    <tabColor theme="9" tint="0.59999389629810485"/>
  </sheetPr>
  <dimension ref="B1:AR42"/>
  <sheetViews>
    <sheetView zoomScale="70" zoomScaleNormal="70" workbookViewId="0">
      <selection activeCell="S23" sqref="S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248</v>
      </c>
      <c r="D3" s="263"/>
      <c r="E3" s="3" t="s">
        <v>2</v>
      </c>
      <c r="F3" s="264">
        <f>'0221(18度C)'!D1+'0221(4度C)'!D1</f>
        <v>126225</v>
      </c>
      <c r="G3" s="265"/>
      <c r="H3" s="3" t="s">
        <v>3</v>
      </c>
      <c r="I3" s="266">
        <f>'0221(18度C)'!F1+'0221(4度C)'!F1</f>
        <v>3950864.4300000006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'0221(4度C)'!Y2</f>
        <v>0</v>
      </c>
      <c r="P6" s="229">
        <f>'0221(4度C)'!Z2</f>
        <v>0</v>
      </c>
      <c r="Q6" s="229">
        <f>'0221(4度C)'!AC2</f>
        <v>33</v>
      </c>
      <c r="R6" s="229">
        <f>'0221(4度C)'!AD2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486.5800663184321</v>
      </c>
      <c r="F7" s="235" t="e">
        <f>AVERAGE(#REF!,D15:K15)</f>
        <v>#REF!</v>
      </c>
      <c r="G7" s="236">
        <f>AVERAGE(D15:K15)</f>
        <v>184.63968314589499</v>
      </c>
      <c r="H7" s="237"/>
      <c r="I7" s="236">
        <f>AVERAGE(L15:O15)</f>
        <v>82.765258172090313</v>
      </c>
      <c r="J7" s="237"/>
      <c r="K7" s="236">
        <f>AVERAGE(D33:O33)</f>
        <v>652.42293126274842</v>
      </c>
      <c r="L7" s="237"/>
      <c r="M7" s="236">
        <f>AVERAGE(P33:X33)</f>
        <v>690.64685818181874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0.89108671485177926</v>
      </c>
      <c r="F8" s="243" t="e">
        <f>AVERAGE(D16:K16,#REF!)</f>
        <v>#REF!</v>
      </c>
      <c r="G8" s="222">
        <f>AVERAGE(D16:K16)</f>
        <v>0.89918495315594882</v>
      </c>
      <c r="H8" s="223"/>
      <c r="I8" s="222">
        <f>AVERAGE(L16:O16)</f>
        <v>0.89141763610868008</v>
      </c>
      <c r="J8" s="223"/>
      <c r="K8" s="222">
        <f>AVERAGE(D34:O34)</f>
        <v>0.88919150822945603</v>
      </c>
      <c r="L8" s="223"/>
      <c r="M8" s="222">
        <f>AVERAGE(P34:X34)</f>
        <v>0.88675000365247103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86.610338682093257</v>
      </c>
      <c r="F15" s="35" t="s">
        <v>42</v>
      </c>
      <c r="G15" s="35">
        <v>77.539693980476073</v>
      </c>
      <c r="H15" s="35">
        <v>80.795735192697506</v>
      </c>
      <c r="I15" s="35">
        <v>493.61296472831305</v>
      </c>
      <c r="J15" s="35" t="s">
        <v>42</v>
      </c>
      <c r="K15" s="36" t="s">
        <v>42</v>
      </c>
      <c r="L15" s="34" t="s">
        <v>42</v>
      </c>
      <c r="M15" s="37">
        <v>77.49573197244294</v>
      </c>
      <c r="N15" s="35" t="s">
        <v>42</v>
      </c>
      <c r="O15" s="38">
        <v>88.0347843717377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0.90650183831087372</v>
      </c>
      <c r="F16" s="43" t="s">
        <v>42</v>
      </c>
      <c r="G16" s="43">
        <f t="shared" si="0"/>
        <v>0.89170648077547476</v>
      </c>
      <c r="H16" s="43">
        <f t="shared" si="0"/>
        <v>0.89364979834347236</v>
      </c>
      <c r="I16" s="43">
        <f t="shared" si="0"/>
        <v>0.90488169519397443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0.89120091768309373</v>
      </c>
      <c r="N16" s="43" t="s">
        <v>42</v>
      </c>
      <c r="O16" s="46">
        <f t="shared" ref="O16" si="2">O15/O14</f>
        <v>0.89163435453426643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 t="s">
        <v>42</v>
      </c>
      <c r="G17" s="48">
        <v>0.25017361111111114</v>
      </c>
      <c r="H17" s="48">
        <v>0.25006944444444446</v>
      </c>
      <c r="I17" s="48">
        <v>0.43958333333333333</v>
      </c>
      <c r="J17" s="48" t="s">
        <v>42</v>
      </c>
      <c r="K17" s="48" t="s">
        <v>42</v>
      </c>
      <c r="L17" s="47" t="s">
        <v>42</v>
      </c>
      <c r="M17" s="49">
        <v>0.70854166666666663</v>
      </c>
      <c r="N17" s="48" t="s">
        <v>42</v>
      </c>
      <c r="O17" s="50">
        <v>0.70863425925925927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0.54236111111111107</v>
      </c>
      <c r="F18" s="48" t="s">
        <v>42</v>
      </c>
      <c r="G18" s="48">
        <v>0.58714120370370371</v>
      </c>
      <c r="H18" s="48">
        <v>0.50171296296296297</v>
      </c>
      <c r="I18" s="48">
        <v>0.45172453703703702</v>
      </c>
      <c r="J18" s="48" t="s">
        <v>42</v>
      </c>
      <c r="K18" s="48" t="s">
        <v>42</v>
      </c>
      <c r="L18" s="47" t="s">
        <v>42</v>
      </c>
      <c r="M18" s="49">
        <v>0.84791666666666665</v>
      </c>
      <c r="N18" s="48" t="s">
        <v>42</v>
      </c>
      <c r="O18" s="50">
        <v>0.86458333333333337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/>
      <c r="G21" s="52">
        <v>9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761.53846153846155</v>
      </c>
      <c r="L32" s="28" t="s">
        <v>42</v>
      </c>
      <c r="M32" s="28">
        <v>825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267.64309595689173</v>
      </c>
      <c r="H33" s="35">
        <v>390.1264406008998</v>
      </c>
      <c r="I33" s="35" t="s">
        <v>42</v>
      </c>
      <c r="J33" s="35" t="s">
        <v>42</v>
      </c>
      <c r="K33" s="35">
        <v>684.19337937913576</v>
      </c>
      <c r="L33" s="35" t="s">
        <v>42</v>
      </c>
      <c r="M33" s="35">
        <v>740.11781016176917</v>
      </c>
      <c r="N33" s="35">
        <v>997.25135371470185</v>
      </c>
      <c r="O33" s="35">
        <v>835.2055077630921</v>
      </c>
      <c r="P33" s="34">
        <v>267.60162727174759</v>
      </c>
      <c r="Q33" s="35" t="s">
        <v>42</v>
      </c>
      <c r="R33" s="35" t="s">
        <v>42</v>
      </c>
      <c r="S33" s="35" t="s">
        <v>42</v>
      </c>
      <c r="T33" s="35">
        <v>704.44814765827982</v>
      </c>
      <c r="U33" s="35" t="s">
        <v>42</v>
      </c>
      <c r="V33" s="35">
        <v>683.84247330363019</v>
      </c>
      <c r="W33" s="35">
        <v>972.71249210287033</v>
      </c>
      <c r="X33" s="38">
        <v>824.6295505725659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0.87355732708152156</v>
      </c>
      <c r="H34" s="43">
        <f>H33/H32</f>
        <v>0.90029178600207649</v>
      </c>
      <c r="I34" s="43" t="s">
        <v>42</v>
      </c>
      <c r="J34" s="43" t="s">
        <v>42</v>
      </c>
      <c r="K34" s="43">
        <f>K33/K32</f>
        <v>0.89843575069987525</v>
      </c>
      <c r="L34" s="43" t="s">
        <v>42</v>
      </c>
      <c r="M34" s="43">
        <f>M33/M32</f>
        <v>0.89711249716578079</v>
      </c>
      <c r="N34" s="43">
        <f>N33/N32</f>
        <v>0.87992766504238407</v>
      </c>
      <c r="O34" s="43">
        <f>O33/O32</f>
        <v>0.88582402338509769</v>
      </c>
      <c r="P34" s="42">
        <f>P33/P32</f>
        <v>0.87342197790084275</v>
      </c>
      <c r="Q34" s="43" t="s">
        <v>42</v>
      </c>
      <c r="R34" s="43" t="s">
        <v>42</v>
      </c>
      <c r="S34" s="43" t="s">
        <v>42</v>
      </c>
      <c r="T34" s="43">
        <f>T33/T32</f>
        <v>0.89453733035972038</v>
      </c>
      <c r="U34" s="43" t="s">
        <v>42</v>
      </c>
      <c r="V34" s="43">
        <f>V33/V32</f>
        <v>0.89797496494416085</v>
      </c>
      <c r="W34" s="43">
        <f>W33/W32</f>
        <v>0.8842840837298821</v>
      </c>
      <c r="X34" s="46">
        <f>X33/X32</f>
        <v>0.8835316613277493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0.3432986111111111</v>
      </c>
      <c r="H35" s="48">
        <v>0.29195601851851855</v>
      </c>
      <c r="I35" s="48" t="s">
        <v>42</v>
      </c>
      <c r="J35" s="48" t="s">
        <v>42</v>
      </c>
      <c r="K35" s="48">
        <v>0.39583333333333331</v>
      </c>
      <c r="L35" s="48" t="s">
        <v>42</v>
      </c>
      <c r="M35" s="48">
        <v>0.29166666666666669</v>
      </c>
      <c r="N35" s="48">
        <v>0.29166666666666669</v>
      </c>
      <c r="O35" s="48">
        <v>0.29166666666666669</v>
      </c>
      <c r="P35" s="47">
        <v>0.7085069444444444</v>
      </c>
      <c r="Q35" s="48" t="s">
        <v>42</v>
      </c>
      <c r="R35" s="48" t="s">
        <v>42</v>
      </c>
      <c r="S35" s="48" t="s">
        <v>42</v>
      </c>
      <c r="T35" s="48">
        <v>0.7086689814814815</v>
      </c>
      <c r="U35" s="48" t="s">
        <v>42</v>
      </c>
      <c r="V35" s="48">
        <v>0.70833333333333337</v>
      </c>
      <c r="W35" s="48">
        <v>0.70861111111111108</v>
      </c>
      <c r="X35" s="50">
        <v>0.70839120370370368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0.43611111111111112</v>
      </c>
      <c r="H36" s="48">
        <v>0.32361111111111113</v>
      </c>
      <c r="I36" s="48" t="s">
        <v>42</v>
      </c>
      <c r="J36" s="48" t="s">
        <v>42</v>
      </c>
      <c r="K36" s="48">
        <v>0.47152777777777777</v>
      </c>
      <c r="L36" s="48" t="s">
        <v>42</v>
      </c>
      <c r="M36" s="48">
        <v>0.37986111111111109</v>
      </c>
      <c r="N36" s="48">
        <v>0.42222222222222222</v>
      </c>
      <c r="O36" s="48">
        <v>0.40486111111111112</v>
      </c>
      <c r="P36" s="47">
        <v>0.80024305555555553</v>
      </c>
      <c r="Q36" s="48" t="s">
        <v>42</v>
      </c>
      <c r="R36" s="48" t="s">
        <v>42</v>
      </c>
      <c r="S36" s="48" t="s">
        <v>42</v>
      </c>
      <c r="T36" s="48">
        <v>0.85153935185185181</v>
      </c>
      <c r="U36" s="48" t="s">
        <v>42</v>
      </c>
      <c r="V36" s="48">
        <v>0.84606481481481477</v>
      </c>
      <c r="W36" s="48">
        <v>0.97104166666666669</v>
      </c>
      <c r="X36" s="50">
        <v>0.97585648148148152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4.333333333333333</v>
      </c>
      <c r="L37" s="58" t="s">
        <v>42</v>
      </c>
      <c r="M37" s="58">
        <v>4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D177A-AFD9-460F-BB50-925688A5716C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82458</v>
      </c>
      <c r="E1" s="88" t="s">
        <v>3</v>
      </c>
      <c r="F1" s="89">
        <f>SUM(G5:G191)</f>
        <v>1619367.84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46074</v>
      </c>
      <c r="B2" s="332"/>
      <c r="C2" s="92" t="s">
        <v>40</v>
      </c>
      <c r="D2" s="93">
        <f>AVERAGE(N21,N38,N55,N72,N89,N106,N123,N140,N157,N174,N191)</f>
        <v>669.7974434986894</v>
      </c>
      <c r="E2" s="93" t="s">
        <v>91</v>
      </c>
      <c r="F2" s="94">
        <f>F1/D1</f>
        <v>19.638698974023139</v>
      </c>
      <c r="G2" s="95" t="s">
        <v>92</v>
      </c>
      <c r="H2" s="96">
        <f>COUNT(H5:H191)</f>
        <v>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1440</v>
      </c>
      <c r="G5" s="148">
        <f t="shared" ref="G5:G8" si="0">E5*F5</f>
        <v>41140.800000000003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3124.7739602169977</v>
      </c>
      <c r="N5" s="152">
        <f>M5/L5</f>
        <v>260.39783001808314</v>
      </c>
      <c r="O5" s="154">
        <f>L5-I5</f>
        <v>0</v>
      </c>
      <c r="P5" s="155">
        <f>N5-K5</f>
        <v>-39.602169981916859</v>
      </c>
      <c r="Q5" s="156">
        <f>N5/K5</f>
        <v>0.86799276672694381</v>
      </c>
      <c r="R5" s="289">
        <f>Q21</f>
        <v>0.87355732708152156</v>
      </c>
      <c r="S5" s="157">
        <v>0.3432986111111111</v>
      </c>
      <c r="T5" s="158">
        <v>0.36249999999999999</v>
      </c>
      <c r="U5" s="159"/>
      <c r="V5" s="160">
        <v>27.650000000000006</v>
      </c>
      <c r="W5" s="161"/>
      <c r="X5" s="162"/>
      <c r="Y5" s="292"/>
      <c r="Z5" s="293"/>
      <c r="AA5" s="115">
        <f>M5-J5</f>
        <v>-475.22603978300231</v>
      </c>
      <c r="AB5" s="156">
        <f>M5/J5</f>
        <v>0.86799276672694381</v>
      </c>
      <c r="AC5" s="281">
        <f>AB21</f>
        <v>0.87355732708152156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1749</v>
      </c>
      <c r="G6" s="103">
        <f t="shared" si="0"/>
        <v>52207.65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3140.3491271820399</v>
      </c>
      <c r="N6" s="106">
        <f>M6/L6</f>
        <v>261.69576059850334</v>
      </c>
      <c r="O6" s="108">
        <f>L6-I6</f>
        <v>0</v>
      </c>
      <c r="P6" s="109">
        <f>N6-K6</f>
        <v>-38.304239401496659</v>
      </c>
      <c r="Q6" s="110">
        <f>N6/K6</f>
        <v>0.87231920199501112</v>
      </c>
      <c r="R6" s="290"/>
      <c r="S6" s="47">
        <v>0.3659722222222222</v>
      </c>
      <c r="T6" s="48">
        <v>0.38917824074074076</v>
      </c>
      <c r="U6" s="111">
        <v>4.9999999999999822</v>
      </c>
      <c r="V6" s="112">
        <v>33.416666666666721</v>
      </c>
      <c r="W6" s="113"/>
      <c r="X6" s="116"/>
      <c r="Y6" s="276"/>
      <c r="Z6" s="277"/>
      <c r="AA6" s="117">
        <f>M6-J6</f>
        <v>-459.65087281796013</v>
      </c>
      <c r="AB6" s="110">
        <f>M6/J6</f>
        <v>0.87231920199501112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1677</v>
      </c>
      <c r="G7" s="103">
        <f t="shared" si="0"/>
        <v>49505.04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3139.4695787831538</v>
      </c>
      <c r="N7" s="106">
        <f>M7/L7</f>
        <v>261.62246489859615</v>
      </c>
      <c r="O7" s="108">
        <f>L7-I7</f>
        <v>0</v>
      </c>
      <c r="P7" s="109">
        <f>N7-K7</f>
        <v>-38.377535101403851</v>
      </c>
      <c r="Q7" s="110">
        <f>N7/K7</f>
        <v>0.87207488299532054</v>
      </c>
      <c r="R7" s="290"/>
      <c r="S7" s="47">
        <v>0.3923611111111111</v>
      </c>
      <c r="T7" s="48">
        <v>0.41461805555555553</v>
      </c>
      <c r="U7" s="111">
        <v>4.5833333333333037</v>
      </c>
      <c r="V7" s="112">
        <v>32.049999999999976</v>
      </c>
      <c r="W7" s="113"/>
      <c r="X7" s="116"/>
      <c r="Y7" s="276"/>
      <c r="Z7" s="277"/>
      <c r="AA7" s="117">
        <f>M7-J7</f>
        <v>-460.53042121684621</v>
      </c>
      <c r="AB7" s="110">
        <f>M7/J7</f>
        <v>0.87207488299532054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1321</v>
      </c>
      <c r="G8" s="103">
        <f t="shared" si="0"/>
        <v>33870.44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3174.6328437917205</v>
      </c>
      <c r="N8" s="106">
        <f>M8/L8</f>
        <v>288.60298579924734</v>
      </c>
      <c r="O8" s="108">
        <f>L8-I8</f>
        <v>0</v>
      </c>
      <c r="P8" s="109">
        <f>N8-K8</f>
        <v>-38.669741473479917</v>
      </c>
      <c r="Q8" s="110">
        <f>N8/K8</f>
        <v>0.88184245660881133</v>
      </c>
      <c r="R8" s="290"/>
      <c r="S8" s="47">
        <v>0.41877314814814814</v>
      </c>
      <c r="T8" s="48">
        <v>0.43611111111111112</v>
      </c>
      <c r="U8" s="111">
        <v>5.9833333333333627</v>
      </c>
      <c r="V8" s="112">
        <v>24.966666666666679</v>
      </c>
      <c r="W8" s="113"/>
      <c r="X8" s="116"/>
      <c r="Y8" s="276"/>
      <c r="Z8" s="277"/>
      <c r="AA8" s="117">
        <f>M8-J8</f>
        <v>-425.36715620827954</v>
      </c>
      <c r="AB8" s="110">
        <f>M8/J8</f>
        <v>0.88184245660881122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3144.8063774934776</v>
      </c>
      <c r="N21" s="138">
        <f>M21/L21</f>
        <v>267.64309595689173</v>
      </c>
      <c r="O21" s="139">
        <f>L21-I21</f>
        <v>0</v>
      </c>
      <c r="P21" s="140">
        <f>N21-K21</f>
        <v>-38.739882766512551</v>
      </c>
      <c r="Q21" s="141">
        <f>N21/K21</f>
        <v>0.87355732708152156</v>
      </c>
      <c r="R21" s="291"/>
      <c r="S21" s="142">
        <f>S5</f>
        <v>0.3432986111111111</v>
      </c>
      <c r="T21" s="143">
        <f>INDEX(T5:T20,COUNTA(T5:T20))</f>
        <v>0.43611111111111112</v>
      </c>
      <c r="U21" s="144"/>
      <c r="V21" s="166"/>
      <c r="W21" s="167"/>
      <c r="X21" s="138"/>
      <c r="Y21" s="279"/>
      <c r="Z21" s="280"/>
      <c r="AA21" s="168">
        <f>M21-J21</f>
        <v>-455.19362250652239</v>
      </c>
      <c r="AB21" s="141">
        <f>M21/J21</f>
        <v>0.87355732708152156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686</v>
      </c>
      <c r="G22" s="148">
        <f t="shared" ref="G22:G23" si="5">E22*F22</f>
        <v>9624.58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2340.8530805687305</v>
      </c>
      <c r="N22" s="152">
        <f>M22/L22</f>
        <v>390.14218009478844</v>
      </c>
      <c r="O22" s="154">
        <f>L22-I22</f>
        <v>0</v>
      </c>
      <c r="P22" s="155">
        <f>N22-K22</f>
        <v>-43.191153238544871</v>
      </c>
      <c r="Q22" s="156">
        <f>N22/K22</f>
        <v>0.90032810791105033</v>
      </c>
      <c r="R22" s="289">
        <f>Q38</f>
        <v>0.90029178600207649</v>
      </c>
      <c r="S22" s="157">
        <v>0.29195601851851855</v>
      </c>
      <c r="T22" s="158">
        <v>0.30416666666666664</v>
      </c>
      <c r="U22" s="159"/>
      <c r="V22" s="160">
        <v>17.583333333333258</v>
      </c>
      <c r="W22" s="158"/>
      <c r="X22" s="169"/>
      <c r="Y22" s="292"/>
      <c r="Z22" s="293"/>
      <c r="AA22" s="115">
        <f>M22-J22</f>
        <v>-259.14691943126945</v>
      </c>
      <c r="AB22" s="156">
        <f>M22/J22</f>
        <v>0.90032810791105022</v>
      </c>
      <c r="AC22" s="281">
        <f>AB38</f>
        <v>0.90029178600207649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881</v>
      </c>
      <c r="G23" s="103">
        <f t="shared" si="5"/>
        <v>12765.69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2340.6642066420677</v>
      </c>
      <c r="N23" s="106">
        <f>M23/L23</f>
        <v>390.11070110701127</v>
      </c>
      <c r="O23" s="108">
        <f>L23-I23</f>
        <v>0</v>
      </c>
      <c r="P23" s="109">
        <f>N23-K23</f>
        <v>-43.222632226322048</v>
      </c>
      <c r="Q23" s="110">
        <f>N23/K23</f>
        <v>0.90025546409310298</v>
      </c>
      <c r="R23" s="290"/>
      <c r="S23" s="47">
        <v>0.30792824074074077</v>
      </c>
      <c r="T23" s="48">
        <v>0.32361111111111113</v>
      </c>
      <c r="U23" s="111">
        <v>5.4166666666667407</v>
      </c>
      <c r="V23" s="112">
        <v>22.583333333333321</v>
      </c>
      <c r="W23" s="113"/>
      <c r="X23" s="13"/>
      <c r="Y23" s="276"/>
      <c r="Z23" s="277"/>
      <c r="AA23" s="117">
        <f>M23-J23</f>
        <v>-259.33579335793229</v>
      </c>
      <c r="AB23" s="110">
        <f>M23/J23</f>
        <v>0.90025546409310298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2340.7586436053989</v>
      </c>
      <c r="N38" s="138">
        <f>M38/L38</f>
        <v>390.1264406008998</v>
      </c>
      <c r="O38" s="139">
        <f>L38-I38</f>
        <v>0</v>
      </c>
      <c r="P38" s="140">
        <f>N38-K38</f>
        <v>-43.206892732433516</v>
      </c>
      <c r="Q38" s="141">
        <f>N38/K38</f>
        <v>0.90029178600207649</v>
      </c>
      <c r="R38" s="291"/>
      <c r="S38" s="142">
        <f>S22</f>
        <v>0.29195601851851855</v>
      </c>
      <c r="T38" s="143">
        <f>INDEX(T22:T37,COUNTA(T22:T37))</f>
        <v>0.32361111111111113</v>
      </c>
      <c r="U38" s="144"/>
      <c r="V38" s="166"/>
      <c r="W38" s="167"/>
      <c r="X38" s="138"/>
      <c r="Y38" s="279"/>
      <c r="Z38" s="280"/>
      <c r="AA38" s="168">
        <f>M38-J38</f>
        <v>-259.2413563946011</v>
      </c>
      <c r="AB38" s="141">
        <f>M38/J38</f>
        <v>0.90029178600207649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128</v>
      </c>
      <c r="D39" s="288"/>
      <c r="E39" s="147">
        <v>22.28</v>
      </c>
      <c r="F39" s="97">
        <v>743</v>
      </c>
      <c r="G39" s="148">
        <f t="shared" ref="G39:G41" si="9">E39*F39</f>
        <v>16554.04</v>
      </c>
      <c r="H39" s="149"/>
      <c r="I39" s="150">
        <v>5</v>
      </c>
      <c r="J39" s="151">
        <v>3300</v>
      </c>
      <c r="K39" s="152">
        <f>J39/I39</f>
        <v>660</v>
      </c>
      <c r="L39" s="153">
        <v>5</v>
      </c>
      <c r="M39" s="151">
        <f>F39/V39*60</f>
        <v>2965.4101995565402</v>
      </c>
      <c r="N39" s="152">
        <f>M39/L39</f>
        <v>593.08203991130802</v>
      </c>
      <c r="O39" s="154">
        <f>L39-I39</f>
        <v>0</v>
      </c>
      <c r="P39" s="155">
        <f>N39-K39</f>
        <v>-66.917960088691984</v>
      </c>
      <c r="Q39" s="156">
        <f>N39/K39</f>
        <v>0.89860915138076969</v>
      </c>
      <c r="R39" s="289">
        <f>Q55</f>
        <v>0.89843575069987525</v>
      </c>
      <c r="S39" s="157">
        <v>0.39583333333333331</v>
      </c>
      <c r="T39" s="158">
        <v>0.40627314814814813</v>
      </c>
      <c r="U39" s="159"/>
      <c r="V39" s="160">
        <v>15.033333333333339</v>
      </c>
      <c r="W39" s="158"/>
      <c r="X39" s="169"/>
      <c r="Y39" s="292"/>
      <c r="Z39" s="293"/>
      <c r="AA39" s="115">
        <f>M39-J39</f>
        <v>-334.58980044345981</v>
      </c>
      <c r="AB39" s="156">
        <f>M39/J39</f>
        <v>0.8986091513807698</v>
      </c>
      <c r="AC39" s="281">
        <f>AB55</f>
        <v>0.89843575069987514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940</v>
      </c>
      <c r="G40" s="103">
        <f t="shared" si="9"/>
        <v>20163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2965.8194566169959</v>
      </c>
      <c r="N40" s="106">
        <f>M40/L40</f>
        <v>741.45486415424898</v>
      </c>
      <c r="O40" s="108">
        <f>L40-I40</f>
        <v>0</v>
      </c>
      <c r="P40" s="109">
        <f>N40-K40</f>
        <v>-83.54513584575102</v>
      </c>
      <c r="Q40" s="110">
        <f>N40/K40</f>
        <v>0.89873316867181696</v>
      </c>
      <c r="R40" s="290"/>
      <c r="S40" s="47">
        <v>0.40972222222222221</v>
      </c>
      <c r="T40" s="48">
        <v>0.42292824074074076</v>
      </c>
      <c r="U40" s="111">
        <v>4.9666666666666703</v>
      </c>
      <c r="V40" s="112">
        <v>19.016666666666708</v>
      </c>
      <c r="W40" s="113"/>
      <c r="X40" s="116"/>
      <c r="Y40" s="276"/>
      <c r="Z40" s="277"/>
      <c r="AA40" s="117">
        <f>M40-J40</f>
        <v>-334.18054338300408</v>
      </c>
      <c r="AB40" s="110">
        <f>M40/J40</f>
        <v>0.89873316867181696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3188</v>
      </c>
      <c r="G41" s="103">
        <f t="shared" si="9"/>
        <v>53112.08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2963.284275755228</v>
      </c>
      <c r="N41" s="106">
        <f>M41/L41</f>
        <v>740.821068938807</v>
      </c>
      <c r="O41" s="108">
        <f>L41-I41</f>
        <v>0</v>
      </c>
      <c r="P41" s="109">
        <f>N41-K41</f>
        <v>-84.178931061192998</v>
      </c>
      <c r="Q41" s="110">
        <f>N41/K41</f>
        <v>0.89796493204703876</v>
      </c>
      <c r="R41" s="290"/>
      <c r="S41" s="47">
        <v>0.42670138888888887</v>
      </c>
      <c r="T41" s="48">
        <v>0.47152777777777777</v>
      </c>
      <c r="U41" s="111">
        <v>5.4333333333332767</v>
      </c>
      <c r="V41" s="112">
        <v>64.550000000000011</v>
      </c>
      <c r="W41" s="113"/>
      <c r="X41" s="13"/>
      <c r="Y41" s="276"/>
      <c r="Z41" s="277"/>
      <c r="AA41" s="117">
        <f>M41-J41</f>
        <v>-336.71572424477199</v>
      </c>
      <c r="AB41" s="110">
        <f>M41/J41</f>
        <v>0.89796493204703876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4.333333333333333</v>
      </c>
      <c r="J55" s="137">
        <f t="shared" si="11"/>
        <v>3300</v>
      </c>
      <c r="K55" s="138">
        <f t="shared" ref="K55" si="12">J55/I55</f>
        <v>761.53846153846155</v>
      </c>
      <c r="L55" s="136">
        <f t="shared" ref="L55:M55" si="13">AVERAGE(L39:L54)</f>
        <v>4.333333333333333</v>
      </c>
      <c r="M55" s="137">
        <f t="shared" si="13"/>
        <v>2964.837977309588</v>
      </c>
      <c r="N55" s="138">
        <f>M55/L55</f>
        <v>684.19337937913576</v>
      </c>
      <c r="O55" s="139">
        <f>L55-I55</f>
        <v>0</v>
      </c>
      <c r="P55" s="140">
        <f>N55-K55</f>
        <v>-77.345082159325784</v>
      </c>
      <c r="Q55" s="141">
        <f>N55/K55</f>
        <v>0.89843575069987525</v>
      </c>
      <c r="R55" s="291"/>
      <c r="S55" s="142">
        <f>S39</f>
        <v>0.39583333333333331</v>
      </c>
      <c r="T55" s="143">
        <f>INDEX(T39:T54,COUNTA(T39:T54))</f>
        <v>0.47152777777777777</v>
      </c>
      <c r="U55" s="144"/>
      <c r="V55" s="166"/>
      <c r="W55" s="167"/>
      <c r="X55" s="138"/>
      <c r="Y55" s="279"/>
      <c r="Z55" s="280"/>
      <c r="AA55" s="168">
        <f>M55-J55</f>
        <v>-335.16202269041196</v>
      </c>
      <c r="AB55" s="141">
        <f>M55/J55</f>
        <v>0.89843575069987514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129</v>
      </c>
      <c r="D56" s="288"/>
      <c r="E56" s="147">
        <v>17.89</v>
      </c>
      <c r="F56" s="97">
        <v>2044</v>
      </c>
      <c r="G56" s="148">
        <f t="shared" ref="G56:G58" si="14">E56*F56</f>
        <v>36567.160000000003</v>
      </c>
      <c r="H56" s="149"/>
      <c r="I56" s="150">
        <v>4</v>
      </c>
      <c r="J56" s="151">
        <v>3300</v>
      </c>
      <c r="K56" s="152">
        <f>J56/I56</f>
        <v>825</v>
      </c>
      <c r="L56" s="153">
        <v>4</v>
      </c>
      <c r="M56" s="151">
        <f>F56/V56*60</f>
        <v>2961.1267605633839</v>
      </c>
      <c r="N56" s="152">
        <f>M56/L56</f>
        <v>740.28169014084597</v>
      </c>
      <c r="O56" s="154">
        <f>L56-I56</f>
        <v>0</v>
      </c>
      <c r="P56" s="155">
        <f>N56-K56</f>
        <v>-84.718309859154033</v>
      </c>
      <c r="Q56" s="156">
        <f>N56/K56</f>
        <v>0.8973111395646618</v>
      </c>
      <c r="R56" s="289">
        <f>Q72</f>
        <v>0.89711249716578079</v>
      </c>
      <c r="S56" s="157">
        <v>0.29166666666666669</v>
      </c>
      <c r="T56" s="158">
        <v>0.32042824074074072</v>
      </c>
      <c r="U56" s="159"/>
      <c r="V56" s="160">
        <v>41.416666666666615</v>
      </c>
      <c r="W56" s="161"/>
      <c r="X56" s="162"/>
      <c r="Y56" s="292"/>
      <c r="Z56" s="293"/>
      <c r="AA56" s="115">
        <f>M56-J56</f>
        <v>-338.87323943661613</v>
      </c>
      <c r="AB56" s="156">
        <f>M56/J56</f>
        <v>0.8973111395646618</v>
      </c>
      <c r="AC56" s="281">
        <f>AB72</f>
        <v>0.89711249716578079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1361</v>
      </c>
      <c r="G57" s="103">
        <f t="shared" si="14"/>
        <v>37114.47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2960.4833836858043</v>
      </c>
      <c r="N57" s="106">
        <f>M57/L57</f>
        <v>592.09667673716081</v>
      </c>
      <c r="O57" s="108">
        <f>L57-I57</f>
        <v>0</v>
      </c>
      <c r="P57" s="109">
        <f>N57-K57</f>
        <v>-67.903323262839194</v>
      </c>
      <c r="Q57" s="110">
        <f>N57/K57</f>
        <v>0.89711617687448608</v>
      </c>
      <c r="R57" s="290"/>
      <c r="S57" s="47">
        <v>0.32390046296296299</v>
      </c>
      <c r="T57" s="48">
        <v>0.34305555555555556</v>
      </c>
      <c r="U57" s="111">
        <v>5.0000000000000622</v>
      </c>
      <c r="V57" s="112">
        <v>27.5833333333333</v>
      </c>
      <c r="W57" s="113"/>
      <c r="X57" s="116"/>
      <c r="Y57" s="276"/>
      <c r="Z57" s="277"/>
      <c r="AA57" s="117">
        <f>M57-J57</f>
        <v>-339.51661631419574</v>
      </c>
      <c r="AB57" s="110">
        <f>M57/J57</f>
        <v>0.89711617687448619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2344</v>
      </c>
      <c r="G58" s="103">
        <f t="shared" si="14"/>
        <v>43434.32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2959.8035776920415</v>
      </c>
      <c r="N58" s="106">
        <f>M58/L58</f>
        <v>986.60119256401379</v>
      </c>
      <c r="O58" s="108">
        <f>L58-I58</f>
        <v>0</v>
      </c>
      <c r="P58" s="109">
        <f>N58-K58</f>
        <v>-113.39880743598621</v>
      </c>
      <c r="Q58" s="110">
        <f>N58/K58</f>
        <v>0.89691017505819437</v>
      </c>
      <c r="R58" s="290"/>
      <c r="S58" s="47">
        <v>0.34686342592592595</v>
      </c>
      <c r="T58" s="48">
        <v>0.37986111111111109</v>
      </c>
      <c r="U58" s="111">
        <v>5.4833333333333645</v>
      </c>
      <c r="V58" s="112">
        <v>47.516666666666609</v>
      </c>
      <c r="W58" s="113"/>
      <c r="X58" s="116"/>
      <c r="Y58" s="276"/>
      <c r="Z58" s="277"/>
      <c r="AA58" s="117">
        <f>M58-J58</f>
        <v>-340.19642230795853</v>
      </c>
      <c r="AB58" s="110">
        <f>M58/J58</f>
        <v>0.89691017505819437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</v>
      </c>
      <c r="J72" s="137">
        <f t="shared" si="15"/>
        <v>3300</v>
      </c>
      <c r="K72" s="138">
        <f t="shared" ref="K72" si="16">J72/I72</f>
        <v>825</v>
      </c>
      <c r="L72" s="136">
        <f t="shared" ref="L72:M72" si="17">AVERAGE(L56:L71)</f>
        <v>4</v>
      </c>
      <c r="M72" s="137">
        <f t="shared" si="17"/>
        <v>2960.4712406470767</v>
      </c>
      <c r="N72" s="138">
        <f>M72/L72</f>
        <v>740.11781016176917</v>
      </c>
      <c r="O72" s="139">
        <f>L72-I72</f>
        <v>0</v>
      </c>
      <c r="P72" s="140">
        <f>N72-K72</f>
        <v>-84.882189838230829</v>
      </c>
      <c r="Q72" s="141">
        <f>N72/K72</f>
        <v>0.89711249716578079</v>
      </c>
      <c r="R72" s="291"/>
      <c r="S72" s="142">
        <f>S56</f>
        <v>0.29166666666666669</v>
      </c>
      <c r="T72" s="143">
        <f>INDEX(T56:T71,COUNTA(T56:T71))</f>
        <v>0.37986111111111109</v>
      </c>
      <c r="U72" s="144"/>
      <c r="V72" s="166"/>
      <c r="W72" s="99"/>
      <c r="X72" s="69"/>
      <c r="Y72" s="279"/>
      <c r="Z72" s="280"/>
      <c r="AA72" s="168">
        <f>M72-J72</f>
        <v>-339.52875935292332</v>
      </c>
      <c r="AB72" s="141">
        <f>M72/J72</f>
        <v>0.89711249716578079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737</v>
      </c>
      <c r="G73" s="148">
        <f t="shared" ref="G73:G75" si="18">E73*F73</f>
        <v>13398.66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3143.6018957346</v>
      </c>
      <c r="N73" s="152">
        <f>M73/L73</f>
        <v>1047.8672985782</v>
      </c>
      <c r="O73" s="154">
        <f>L73-I73</f>
        <v>0</v>
      </c>
      <c r="P73" s="155">
        <f>N73-K73</f>
        <v>-152.13270142179999</v>
      </c>
      <c r="Q73" s="156">
        <f>N73/K73</f>
        <v>0.8732227488151667</v>
      </c>
      <c r="R73" s="289">
        <f>Q89</f>
        <v>0.87992766504238407</v>
      </c>
      <c r="S73" s="157">
        <v>0.29166666666666669</v>
      </c>
      <c r="T73" s="158">
        <v>0.30143518518518519</v>
      </c>
      <c r="U73" s="159"/>
      <c r="V73" s="160">
        <v>14.066666666666654</v>
      </c>
      <c r="W73" s="161"/>
      <c r="X73" s="162"/>
      <c r="Y73" s="292"/>
      <c r="Z73" s="293"/>
      <c r="AA73" s="115">
        <f>M73-J73</f>
        <v>-456.39810426539998</v>
      </c>
      <c r="AB73" s="156">
        <f>M73/J73</f>
        <v>0.8732227488151667</v>
      </c>
      <c r="AC73" s="281">
        <f>AB89</f>
        <v>0.87992766504238396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3140</v>
      </c>
      <c r="G74" s="103">
        <f t="shared" si="18"/>
        <v>44054.2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2692.0695403667555</v>
      </c>
      <c r="N74" s="106">
        <f>M74/L74</f>
        <v>897.35651345558517</v>
      </c>
      <c r="O74" s="108">
        <f>L74-I74</f>
        <v>0</v>
      </c>
      <c r="P74" s="109">
        <f>N74-K74</f>
        <v>-102.64348654441483</v>
      </c>
      <c r="Q74" s="110">
        <f>N74/K74</f>
        <v>0.8973565134555852</v>
      </c>
      <c r="R74" s="290"/>
      <c r="S74" s="47">
        <v>0.31181712962962965</v>
      </c>
      <c r="T74" s="48">
        <v>0.36041666666666666</v>
      </c>
      <c r="U74" s="111">
        <v>14.950000000000019</v>
      </c>
      <c r="V74" s="112">
        <v>69.983333333333292</v>
      </c>
      <c r="W74" s="113"/>
      <c r="X74" s="116"/>
      <c r="Y74" s="276"/>
      <c r="Z74" s="277"/>
      <c r="AA74" s="117">
        <f>M74-J74</f>
        <v>-307.93045963324448</v>
      </c>
      <c r="AB74" s="110">
        <f>M74/J74</f>
        <v>0.8973565134555852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3921</v>
      </c>
      <c r="G75" s="103">
        <f t="shared" si="18"/>
        <v>55991.88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3139.5907473309603</v>
      </c>
      <c r="N75" s="106">
        <f>M75/L75</f>
        <v>1046.53024911032</v>
      </c>
      <c r="O75" s="108">
        <f>L75-I75</f>
        <v>0</v>
      </c>
      <c r="P75" s="109">
        <f>N75-K75</f>
        <v>-153.46975088967997</v>
      </c>
      <c r="Q75" s="110">
        <f>N75/K75</f>
        <v>0.87210854092526668</v>
      </c>
      <c r="R75" s="290"/>
      <c r="S75" s="47">
        <v>0.37018518518518517</v>
      </c>
      <c r="T75" s="48">
        <v>0.42222222222222222</v>
      </c>
      <c r="U75" s="111">
        <v>14.066666666666654</v>
      </c>
      <c r="V75" s="112">
        <v>74.933333333333351</v>
      </c>
      <c r="W75" s="113"/>
      <c r="X75" s="116"/>
      <c r="Y75" s="276"/>
      <c r="Z75" s="277"/>
      <c r="AA75" s="117">
        <f>M75-J75</f>
        <v>-460.40925266903969</v>
      </c>
      <c r="AB75" s="110">
        <f>M75/J75</f>
        <v>0.8721085409252668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2991.7540611441054</v>
      </c>
      <c r="N89" s="138">
        <f>M89/L89</f>
        <v>997.25135371470185</v>
      </c>
      <c r="O89" s="139">
        <f>L89-I89</f>
        <v>0</v>
      </c>
      <c r="P89" s="140">
        <f>N89-K89</f>
        <v>-136.08197961863141</v>
      </c>
      <c r="Q89" s="141">
        <f>N89/K89</f>
        <v>0.87992766504238407</v>
      </c>
      <c r="R89" s="291"/>
      <c r="S89" s="142">
        <f>S73</f>
        <v>0.29166666666666669</v>
      </c>
      <c r="T89" s="143">
        <f>INDEX(T73:T88,COUNTA(T73:T88))</f>
        <v>0.42222222222222222</v>
      </c>
      <c r="U89" s="144"/>
      <c r="V89" s="166"/>
      <c r="W89" s="99"/>
      <c r="X89" s="69"/>
      <c r="Y89" s="279"/>
      <c r="Z89" s="280"/>
      <c r="AA89" s="168">
        <f>M89-J89</f>
        <v>-408.24593885589456</v>
      </c>
      <c r="AB89" s="141">
        <f>M89/J89</f>
        <v>0.87992766504238396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897</v>
      </c>
      <c r="G90" s="148">
        <f t="shared" ref="G90:G93" si="23">E90*F90</f>
        <v>22451.91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2927.6518585675476</v>
      </c>
      <c r="N90" s="152">
        <f>M90/L90</f>
        <v>731.9129646418869</v>
      </c>
      <c r="O90" s="154">
        <f>L90-I90</f>
        <v>0</v>
      </c>
      <c r="P90" s="155">
        <f>N90-K90</f>
        <v>-93.087035358113098</v>
      </c>
      <c r="Q90" s="156">
        <f>N90/K90</f>
        <v>0.8871672298689538</v>
      </c>
      <c r="R90" s="289">
        <f>Q106</f>
        <v>0.88582402338509769</v>
      </c>
      <c r="S90" s="157">
        <v>0.29166666666666669</v>
      </c>
      <c r="T90" s="158">
        <v>0.30443287037037037</v>
      </c>
      <c r="U90" s="159"/>
      <c r="V90" s="160">
        <v>18.383333333333304</v>
      </c>
      <c r="W90" s="158"/>
      <c r="X90" s="169"/>
      <c r="Y90" s="292"/>
      <c r="Z90" s="293"/>
      <c r="AA90" s="115">
        <f>M90-J90</f>
        <v>-372.34814143245239</v>
      </c>
      <c r="AB90" s="156">
        <f>M90/J90</f>
        <v>0.8871672298689538</v>
      </c>
      <c r="AC90" s="281">
        <f>AB106</f>
        <v>0.88582402338509769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1218</v>
      </c>
      <c r="G91" s="103">
        <f t="shared" si="23"/>
        <v>30230.760000000002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2931.0160427807541</v>
      </c>
      <c r="N91" s="106">
        <f>M91/L91</f>
        <v>732.75401069518853</v>
      </c>
      <c r="O91" s="108">
        <f>L91-I91</f>
        <v>0</v>
      </c>
      <c r="P91" s="109">
        <f>N91-K91</f>
        <v>-92.245989304811474</v>
      </c>
      <c r="Q91" s="110">
        <f>N91/K91</f>
        <v>0.88818667963053155</v>
      </c>
      <c r="R91" s="290"/>
      <c r="S91" s="47">
        <v>0.31462962962962965</v>
      </c>
      <c r="T91" s="48">
        <v>0.33194444444444443</v>
      </c>
      <c r="U91" s="111">
        <v>14.683333333333364</v>
      </c>
      <c r="V91" s="112">
        <v>24.933333333333287</v>
      </c>
      <c r="W91" s="113"/>
      <c r="X91" s="13"/>
      <c r="Y91" s="276"/>
      <c r="Z91" s="277"/>
      <c r="AA91" s="117">
        <f>M91-J91</f>
        <v>-368.98395721924589</v>
      </c>
      <c r="AB91" s="110">
        <f>M91/J91</f>
        <v>0.88818667963053155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1895</v>
      </c>
      <c r="G92" s="103">
        <f t="shared" si="23"/>
        <v>56850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2692.1862667719006</v>
      </c>
      <c r="N92" s="106">
        <f>M92/L92</f>
        <v>897.3954222573002</v>
      </c>
      <c r="O92" s="108">
        <f>L92-I92</f>
        <v>0</v>
      </c>
      <c r="P92" s="109">
        <f>N92-K92</f>
        <v>-102.6045777426998</v>
      </c>
      <c r="Q92" s="110">
        <f>N92/K92</f>
        <v>0.89739542225730018</v>
      </c>
      <c r="R92" s="290"/>
      <c r="S92" s="47">
        <v>0.34305555555555556</v>
      </c>
      <c r="T92" s="48">
        <v>0.37238425925925928</v>
      </c>
      <c r="U92" s="111">
        <v>16.000000000000021</v>
      </c>
      <c r="V92" s="112">
        <v>42.233333333333356</v>
      </c>
      <c r="W92" s="113"/>
      <c r="X92" s="13"/>
      <c r="Y92" s="276"/>
      <c r="Z92" s="277"/>
      <c r="AA92" s="117">
        <f>M92-J92</f>
        <v>-307.81373322809941</v>
      </c>
      <c r="AB92" s="110">
        <f>M92/J92</f>
        <v>0.89739542225730018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1674</v>
      </c>
      <c r="G93" s="103">
        <f t="shared" si="23"/>
        <v>30433.32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3142.0229405630876</v>
      </c>
      <c r="N93" s="106">
        <f>M93/L93</f>
        <v>1047.3409801876958</v>
      </c>
      <c r="O93" s="108">
        <f>L93-I93</f>
        <v>0</v>
      </c>
      <c r="P93" s="109">
        <f>N93-K93</f>
        <v>-152.65901981230422</v>
      </c>
      <c r="Q93" s="110">
        <f>N93/K93</f>
        <v>0.8727841501564132</v>
      </c>
      <c r="R93" s="290"/>
      <c r="S93" s="47">
        <v>0.38266203703703705</v>
      </c>
      <c r="T93" s="48">
        <v>0.40486111111111112</v>
      </c>
      <c r="U93" s="111">
        <v>14.799999999999995</v>
      </c>
      <c r="V93" s="112">
        <v>31.966666666666654</v>
      </c>
      <c r="W93" s="113"/>
      <c r="X93" s="116"/>
      <c r="Y93" s="276"/>
      <c r="Z93" s="277"/>
      <c r="AA93" s="117">
        <f>M93-J93</f>
        <v>-457.97705943691244</v>
      </c>
      <c r="AB93" s="110">
        <f>M93/J93</f>
        <v>0.8727841501564132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2923.2192771708224</v>
      </c>
      <c r="N106" s="138">
        <f>M106/L106</f>
        <v>835.2055077630921</v>
      </c>
      <c r="O106" s="139">
        <f>L106-I106</f>
        <v>0</v>
      </c>
      <c r="P106" s="140">
        <f>N106-K106</f>
        <v>-107.65163509405079</v>
      </c>
      <c r="Q106" s="141">
        <f>N106/K106</f>
        <v>0.88582402338509769</v>
      </c>
      <c r="R106" s="291"/>
      <c r="S106" s="142">
        <f>S90</f>
        <v>0.29166666666666669</v>
      </c>
      <c r="T106" s="143">
        <f>INDEX(T90:T105,COUNTA(T90:T105))</f>
        <v>0.40486111111111112</v>
      </c>
      <c r="U106" s="144"/>
      <c r="V106" s="166"/>
      <c r="W106" s="167"/>
      <c r="X106" s="138"/>
      <c r="Y106" s="279"/>
      <c r="Z106" s="280"/>
      <c r="AA106" s="168">
        <f>M106-J106</f>
        <v>-376.78072282917765</v>
      </c>
      <c r="AB106" s="141">
        <f>M106/J106</f>
        <v>0.88582402338509769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1362</v>
      </c>
      <c r="G107" s="148">
        <f t="shared" ref="G107:G110" si="27">E107*F107</f>
        <v>34921.68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3173.5922330097055</v>
      </c>
      <c r="N107" s="152">
        <f>M107/L107</f>
        <v>288.50838481906413</v>
      </c>
      <c r="O107" s="154">
        <f>L107-I107</f>
        <v>0</v>
      </c>
      <c r="P107" s="155">
        <f>N107-K107</f>
        <v>-38.764342453663119</v>
      </c>
      <c r="Q107" s="156">
        <f>N107/K107</f>
        <v>0.88155339805825161</v>
      </c>
      <c r="R107" s="289">
        <f>Q123</f>
        <v>0.87342197790084275</v>
      </c>
      <c r="S107" s="157">
        <v>0.7085069444444444</v>
      </c>
      <c r="T107" s="158">
        <v>0.72638888888888886</v>
      </c>
      <c r="U107" s="159"/>
      <c r="V107" s="160">
        <v>25.750000000000028</v>
      </c>
      <c r="W107" s="158"/>
      <c r="X107" s="169"/>
      <c r="Y107" s="292"/>
      <c r="Z107" s="293"/>
      <c r="AA107" s="115">
        <f>M107-J107</f>
        <v>-426.40776699029448</v>
      </c>
      <c r="AB107" s="156">
        <f>M107/J107</f>
        <v>0.8815533980582515</v>
      </c>
      <c r="AC107" s="281">
        <f>AB123</f>
        <v>0.87342197790084275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1595</v>
      </c>
      <c r="G108" s="103">
        <f t="shared" si="27"/>
        <v>47084.4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3139.4204483324197</v>
      </c>
      <c r="N108" s="106">
        <f>M108/L108</f>
        <v>261.61837069436831</v>
      </c>
      <c r="O108" s="108">
        <f>L108-I108</f>
        <v>0</v>
      </c>
      <c r="P108" s="109">
        <f>N108-K108</f>
        <v>-38.381629305631691</v>
      </c>
      <c r="Q108" s="110">
        <f>N108/K108</f>
        <v>0.87206123564789439</v>
      </c>
      <c r="R108" s="290"/>
      <c r="S108" s="47">
        <v>0.72986111111111107</v>
      </c>
      <c r="T108" s="48">
        <v>0.75103009259259257</v>
      </c>
      <c r="U108" s="111">
        <v>4.9999999999999822</v>
      </c>
      <c r="V108" s="112">
        <v>30.483333333333356</v>
      </c>
      <c r="W108" s="113"/>
      <c r="X108" s="13"/>
      <c r="Y108" s="276"/>
      <c r="Z108" s="277"/>
      <c r="AA108" s="117">
        <f>M108-J108</f>
        <v>-460.57955166758029</v>
      </c>
      <c r="AB108" s="110">
        <f>M108/J108</f>
        <v>0.87206123564789439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1796</v>
      </c>
      <c r="G109" s="103">
        <f t="shared" si="27"/>
        <v>53610.600000000006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3140.1651287032505</v>
      </c>
      <c r="N109" s="106">
        <f>M109/L109</f>
        <v>261.68042739193754</v>
      </c>
      <c r="O109" s="108">
        <f>L109-I109</f>
        <v>0</v>
      </c>
      <c r="P109" s="109">
        <f>N109-K109</f>
        <v>-38.319572608062458</v>
      </c>
      <c r="Q109" s="110">
        <f>N109/K109</f>
        <v>0.87226809130645844</v>
      </c>
      <c r="R109" s="290"/>
      <c r="S109" s="47">
        <v>0.75486111111111109</v>
      </c>
      <c r="T109" s="48">
        <v>0.77869212962962964</v>
      </c>
      <c r="U109" s="111">
        <v>5.5166666666666764</v>
      </c>
      <c r="V109" s="112">
        <v>34.316666666666706</v>
      </c>
      <c r="W109" s="113"/>
      <c r="X109" s="13"/>
      <c r="Y109" s="276"/>
      <c r="Z109" s="277"/>
      <c r="AA109" s="117">
        <f>M109-J109</f>
        <v>-459.8348712967495</v>
      </c>
      <c r="AB109" s="110">
        <f>M109/J109</f>
        <v>0.87226809130645844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1372</v>
      </c>
      <c r="G110" s="103">
        <f t="shared" si="27"/>
        <v>39198.04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3124.0986717267597</v>
      </c>
      <c r="N110" s="106">
        <f>M110/L110</f>
        <v>260.34155597722997</v>
      </c>
      <c r="O110" s="108">
        <f>L110-I110</f>
        <v>0</v>
      </c>
      <c r="P110" s="109">
        <f>N110-K110</f>
        <v>-39.658444022770027</v>
      </c>
      <c r="Q110" s="110">
        <f>N110/K110</f>
        <v>0.86780518659076655</v>
      </c>
      <c r="R110" s="290"/>
      <c r="S110" s="47">
        <v>0.78194444444444444</v>
      </c>
      <c r="T110" s="48">
        <v>0.80024305555555553</v>
      </c>
      <c r="U110" s="111">
        <v>4.6833333333333194</v>
      </c>
      <c r="V110" s="112">
        <v>26.349999999999962</v>
      </c>
      <c r="W110" s="113"/>
      <c r="X110" s="116"/>
      <c r="Y110" s="276"/>
      <c r="Z110" s="277"/>
      <c r="AA110" s="117">
        <f>M110-J110</f>
        <v>-475.90132827324032</v>
      </c>
      <c r="AB110" s="110">
        <f>M110/J110</f>
        <v>0.86780518659076655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3144.3191204430341</v>
      </c>
      <c r="N123" s="138">
        <f>M123/L123</f>
        <v>267.60162727174759</v>
      </c>
      <c r="O123" s="139">
        <f>L123-I123</f>
        <v>0</v>
      </c>
      <c r="P123" s="140">
        <f>N123-K123</f>
        <v>-38.78135145165669</v>
      </c>
      <c r="Q123" s="141">
        <f>N123/K123</f>
        <v>0.87342197790084275</v>
      </c>
      <c r="R123" s="291"/>
      <c r="S123" s="142">
        <f>S107</f>
        <v>0.7085069444444444</v>
      </c>
      <c r="T123" s="143">
        <f>INDEX(T107:T122,COUNTA(T107:T122))</f>
        <v>0.80024305555555553</v>
      </c>
      <c r="U123" s="144"/>
      <c r="V123" s="166"/>
      <c r="W123" s="167"/>
      <c r="X123" s="138"/>
      <c r="Y123" s="279"/>
      <c r="Z123" s="280"/>
      <c r="AA123" s="168">
        <f>M123-J123</f>
        <v>-455.68087955696592</v>
      </c>
      <c r="AB123" s="141">
        <f>M123/J123</f>
        <v>0.87342197790084275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1358</v>
      </c>
      <c r="G124" s="148">
        <f t="shared" ref="G124:G127" si="31">E124*F124</f>
        <v>30527.84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2670.0163844893568</v>
      </c>
      <c r="N124" s="152">
        <f>M124/L124</f>
        <v>534.00327689787139</v>
      </c>
      <c r="O124" s="154">
        <f>L124-I124</f>
        <v>0</v>
      </c>
      <c r="P124" s="155">
        <f>N124-K124</f>
        <v>-65.996723102128612</v>
      </c>
      <c r="Q124" s="156">
        <f>N124/K124</f>
        <v>0.89000546149645232</v>
      </c>
      <c r="R124" s="289">
        <f>Q140</f>
        <v>0.89453733035972038</v>
      </c>
      <c r="S124" s="157">
        <v>0.7086689814814815</v>
      </c>
      <c r="T124" s="158">
        <v>0.72986111111111107</v>
      </c>
      <c r="U124" s="159"/>
      <c r="V124" s="160">
        <v>30.516666666666588</v>
      </c>
      <c r="W124" s="161"/>
      <c r="X124" s="162"/>
      <c r="Y124" s="292"/>
      <c r="Z124" s="293"/>
      <c r="AA124" s="115">
        <f>M124-J124</f>
        <v>-329.98361551064318</v>
      </c>
      <c r="AB124" s="156">
        <f>M124/J124</f>
        <v>0.89000546149645232</v>
      </c>
      <c r="AC124" s="281">
        <f>AB140</f>
        <v>0.89453733035972038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1920</v>
      </c>
      <c r="G125" s="103">
        <f t="shared" si="31"/>
        <v>47116.799999999996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2673.8878143133416</v>
      </c>
      <c r="N125" s="106">
        <f>M125/L125</f>
        <v>668.47195357833539</v>
      </c>
      <c r="O125" s="108">
        <f>L125-I125</f>
        <v>0</v>
      </c>
      <c r="P125" s="109">
        <f>N125-K125</f>
        <v>-81.528046421664612</v>
      </c>
      <c r="Q125" s="110">
        <f>N125/K125</f>
        <v>0.89129593810444718</v>
      </c>
      <c r="R125" s="290"/>
      <c r="S125" s="47">
        <v>0.73333333333333328</v>
      </c>
      <c r="T125" s="48">
        <v>0.76325231481481481</v>
      </c>
      <c r="U125" s="111">
        <v>4.9999999999999822</v>
      </c>
      <c r="V125" s="112">
        <v>43.083333333333407</v>
      </c>
      <c r="W125" s="113"/>
      <c r="X125" s="116"/>
      <c r="Y125" s="276"/>
      <c r="Z125" s="277"/>
      <c r="AA125" s="117">
        <f>M125-J125</f>
        <v>-326.11218568665845</v>
      </c>
      <c r="AB125" s="110">
        <f>M125/J125</f>
        <v>0.89129593810444718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1221</v>
      </c>
      <c r="G126" s="103">
        <f t="shared" si="31"/>
        <v>20390.7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2963.9919082940019</v>
      </c>
      <c r="N126" s="106">
        <f>M126/L126</f>
        <v>987.99730276466732</v>
      </c>
      <c r="O126" s="108">
        <f>L126-I126</f>
        <v>0</v>
      </c>
      <c r="P126" s="109">
        <f>N126-K126</f>
        <v>-112.00269723533268</v>
      </c>
      <c r="Q126" s="110">
        <f>N126/K126</f>
        <v>0.89817936614969762</v>
      </c>
      <c r="R126" s="290"/>
      <c r="S126" s="47">
        <v>0.76686342592592593</v>
      </c>
      <c r="T126" s="48">
        <v>0.78402777777777777</v>
      </c>
      <c r="U126" s="111">
        <v>5.2000000000000135</v>
      </c>
      <c r="V126" s="112">
        <v>24.71666666666664</v>
      </c>
      <c r="W126" s="113"/>
      <c r="X126" s="116"/>
      <c r="Y126" s="276"/>
      <c r="Z126" s="277"/>
      <c r="AA126" s="117">
        <f>M126-J126</f>
        <v>-336.00809170599814</v>
      </c>
      <c r="AB126" s="110">
        <f>M126/J126</f>
        <v>0.89817936614969751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4505</v>
      </c>
      <c r="G127" s="103">
        <f t="shared" si="31"/>
        <v>80594.45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2963.2742554357765</v>
      </c>
      <c r="N127" s="106">
        <f>M127/L127</f>
        <v>740.81856385894412</v>
      </c>
      <c r="O127" s="108">
        <f>L127-I127</f>
        <v>0</v>
      </c>
      <c r="P127" s="109">
        <f>N127-K127</f>
        <v>-84.181436141055883</v>
      </c>
      <c r="Q127" s="110">
        <f>N127/K127</f>
        <v>0.89796189558659889</v>
      </c>
      <c r="R127" s="290"/>
      <c r="S127" s="47">
        <v>0.78819444444444442</v>
      </c>
      <c r="T127" s="48">
        <v>0.85153935185185181</v>
      </c>
      <c r="U127" s="111">
        <v>5.9999999999999787</v>
      </c>
      <c r="V127" s="112">
        <v>91.21666666666664</v>
      </c>
      <c r="W127" s="113"/>
      <c r="X127" s="116"/>
      <c r="Y127" s="276"/>
      <c r="Z127" s="277"/>
      <c r="AA127" s="117">
        <f>M127-J127</f>
        <v>-336.72574456422353</v>
      </c>
      <c r="AB127" s="110">
        <f>M127/J127</f>
        <v>0.89796189558659889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2817.7925906331193</v>
      </c>
      <c r="N140" s="138">
        <f>M140/L140</f>
        <v>704.44814765827982</v>
      </c>
      <c r="O140" s="139">
        <f>L140-I140</f>
        <v>0</v>
      </c>
      <c r="P140" s="140">
        <f>N140-K140</f>
        <v>-83.051852341720178</v>
      </c>
      <c r="Q140" s="141">
        <f>N140/K140</f>
        <v>0.89453733035972038</v>
      </c>
      <c r="R140" s="291"/>
      <c r="S140" s="142">
        <f>S124</f>
        <v>0.7086689814814815</v>
      </c>
      <c r="T140" s="143">
        <f>INDEX(T124:T139,COUNTA(T124:T139))</f>
        <v>0.85153935185185181</v>
      </c>
      <c r="U140" s="144"/>
      <c r="V140" s="166"/>
      <c r="W140" s="99"/>
      <c r="X140" s="69"/>
      <c r="Y140" s="279"/>
      <c r="Z140" s="280"/>
      <c r="AA140" s="168">
        <f>M140-J140</f>
        <v>-332.20740936688071</v>
      </c>
      <c r="AB140" s="141">
        <f>M140/J140</f>
        <v>0.89453733035972038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1581</v>
      </c>
      <c r="G141" s="148">
        <f t="shared" ref="G141:G143" si="36">E141*F141</f>
        <v>35224.68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2964.3750000000105</v>
      </c>
      <c r="N141" s="152">
        <f>M141/L141</f>
        <v>592.87500000000205</v>
      </c>
      <c r="O141" s="154">
        <f>L141-I141</f>
        <v>0</v>
      </c>
      <c r="P141" s="155">
        <f>N141-K141</f>
        <v>-67.124999999997954</v>
      </c>
      <c r="Q141" s="156">
        <f>N141/K141</f>
        <v>0.89829545454545767</v>
      </c>
      <c r="R141" s="289">
        <f>Q157</f>
        <v>0.89797496494416085</v>
      </c>
      <c r="S141" s="157">
        <v>0.70833333333333337</v>
      </c>
      <c r="T141" s="158">
        <v>0.73055555555555551</v>
      </c>
      <c r="U141" s="159"/>
      <c r="V141" s="160">
        <v>31.999999999999886</v>
      </c>
      <c r="W141" s="161"/>
      <c r="X141" s="162"/>
      <c r="Y141" s="292"/>
      <c r="Z141" s="293"/>
      <c r="AA141" s="115">
        <f>M141-J141</f>
        <v>-335.62499999998954</v>
      </c>
      <c r="AB141" s="156">
        <f>M141/J141</f>
        <v>0.89829545454545767</v>
      </c>
      <c r="AC141" s="281">
        <f>AB157</f>
        <v>0.89797496494416074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673</v>
      </c>
      <c r="G142" s="103">
        <f t="shared" si="36"/>
        <v>12235.14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2965.4834761321913</v>
      </c>
      <c r="N142" s="106">
        <f>M142/L142</f>
        <v>741.37086903304782</v>
      </c>
      <c r="O142" s="108">
        <f>L142-I142</f>
        <v>0</v>
      </c>
      <c r="P142" s="109">
        <f>N142-K142</f>
        <v>-83.629130966952175</v>
      </c>
      <c r="Q142" s="110">
        <f>N142/K142</f>
        <v>0.89863135640369429</v>
      </c>
      <c r="R142" s="290"/>
      <c r="S142" s="47">
        <v>0.73429398148148151</v>
      </c>
      <c r="T142" s="48">
        <v>0.74375000000000002</v>
      </c>
      <c r="U142" s="111">
        <v>5.3833333333334288</v>
      </c>
      <c r="V142" s="112">
        <v>13.616666666666664</v>
      </c>
      <c r="W142" s="113"/>
      <c r="X142" s="116"/>
      <c r="Y142" s="276"/>
      <c r="Z142" s="277"/>
      <c r="AA142" s="117">
        <f>M142-J142</f>
        <v>-334.5165238678087</v>
      </c>
      <c r="AB142" s="110">
        <f>M142/J142</f>
        <v>0.89863135640369429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7022</v>
      </c>
      <c r="G143" s="103">
        <f t="shared" si="36"/>
        <v>116986.52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2960.09367681499</v>
      </c>
      <c r="N143" s="106">
        <f>M143/L143</f>
        <v>740.02341920374749</v>
      </c>
      <c r="O143" s="108">
        <f>L143-I143</f>
        <v>0</v>
      </c>
      <c r="P143" s="109">
        <f>N143-K143</f>
        <v>-84.976580796252506</v>
      </c>
      <c r="Q143" s="110">
        <f>N143/K143</f>
        <v>0.89699808388333024</v>
      </c>
      <c r="R143" s="290"/>
      <c r="S143" s="47">
        <v>0.74722222222222223</v>
      </c>
      <c r="T143" s="48">
        <v>0.84606481481481477</v>
      </c>
      <c r="U143" s="111">
        <v>4.9999999999999822</v>
      </c>
      <c r="V143" s="112">
        <v>142.33333333333326</v>
      </c>
      <c r="W143" s="113"/>
      <c r="X143" s="116"/>
      <c r="Y143" s="276"/>
      <c r="Z143" s="277"/>
      <c r="AA143" s="117">
        <f>M143-J143</f>
        <v>-339.90632318501002</v>
      </c>
      <c r="AB143" s="110">
        <f>M143/J143</f>
        <v>0.89699808388333024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2963.3173843157306</v>
      </c>
      <c r="N157" s="138">
        <f>M157/L157</f>
        <v>683.84247330363019</v>
      </c>
      <c r="O157" s="139">
        <f>L157-I157</f>
        <v>0</v>
      </c>
      <c r="P157" s="140">
        <f>N157-K157</f>
        <v>-77.695988234831361</v>
      </c>
      <c r="Q157" s="141">
        <f>N157/K157</f>
        <v>0.89797496494416085</v>
      </c>
      <c r="R157" s="291"/>
      <c r="S157" s="142">
        <f>S141</f>
        <v>0.70833333333333337</v>
      </c>
      <c r="T157" s="143">
        <f>INDEX(T141:T156,COUNTA(T141:T156))</f>
        <v>0.84606481481481477</v>
      </c>
      <c r="U157" s="144"/>
      <c r="V157" s="166"/>
      <c r="W157" s="99"/>
      <c r="X157" s="69"/>
      <c r="Y157" s="279"/>
      <c r="Z157" s="280"/>
      <c r="AA157" s="168">
        <f>M157-J157</f>
        <v>-336.68261568426942</v>
      </c>
      <c r="AB157" s="141">
        <f>M157/J157</f>
        <v>0.89797496494416074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2853</v>
      </c>
      <c r="G158" s="148">
        <f t="shared" ref="G158:G161" si="41">E158*F158</f>
        <v>40027.589999999997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2691.5094339622628</v>
      </c>
      <c r="N158" s="152">
        <f>M158/L158</f>
        <v>897.16981132075432</v>
      </c>
      <c r="O158" s="154">
        <f>L158-I158</f>
        <v>0</v>
      </c>
      <c r="P158" s="155">
        <f>N158-K158</f>
        <v>-102.83018867924568</v>
      </c>
      <c r="Q158" s="156">
        <f>N158/K158</f>
        <v>0.89716981132075435</v>
      </c>
      <c r="R158" s="289">
        <f>Q174</f>
        <v>0.8842840837298821</v>
      </c>
      <c r="S158" s="157">
        <v>0.70861111111111108</v>
      </c>
      <c r="T158" s="158">
        <v>0.75277777777777777</v>
      </c>
      <c r="U158" s="159"/>
      <c r="V158" s="160">
        <v>63.60000000000003</v>
      </c>
      <c r="W158" s="161"/>
      <c r="X158" s="162"/>
      <c r="Y158" s="292"/>
      <c r="Z158" s="293"/>
      <c r="AA158" s="115">
        <f>M158-J158</f>
        <v>-308.49056603773715</v>
      </c>
      <c r="AB158" s="156">
        <f>M158/J158</f>
        <v>0.89716981132075424</v>
      </c>
      <c r="AC158" s="281">
        <f>AB174</f>
        <v>0.8842840837298821</v>
      </c>
    </row>
    <row r="159" spans="1:29" ht="15.75" customHeight="1">
      <c r="A159" s="285"/>
      <c r="B159" s="100" t="s">
        <v>120</v>
      </c>
      <c r="C159" s="274" t="s">
        <v>157</v>
      </c>
      <c r="D159" s="275"/>
      <c r="E159" s="101">
        <v>18.18</v>
      </c>
      <c r="F159" s="102">
        <v>1132</v>
      </c>
      <c r="G159" s="103">
        <f t="shared" si="41"/>
        <v>20579.759999999998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3149.3044822256625</v>
      </c>
      <c r="N159" s="106">
        <f>M159/L159</f>
        <v>1049.7681607418874</v>
      </c>
      <c r="O159" s="108">
        <f>L159-I159</f>
        <v>0</v>
      </c>
      <c r="P159" s="109">
        <f>N159-K159</f>
        <v>-150.23183925811259</v>
      </c>
      <c r="Q159" s="110">
        <f>N159/K159</f>
        <v>0.87480680061823957</v>
      </c>
      <c r="R159" s="290"/>
      <c r="S159" s="47">
        <v>0.76418981481481485</v>
      </c>
      <c r="T159" s="48">
        <v>0.77916666666666667</v>
      </c>
      <c r="U159" s="111">
        <v>16.433333333333398</v>
      </c>
      <c r="V159" s="112">
        <v>21.566666666666627</v>
      </c>
      <c r="W159" s="113"/>
      <c r="X159" s="116"/>
      <c r="Y159" s="276"/>
      <c r="Z159" s="277"/>
      <c r="AA159" s="117">
        <f>M159-J159</f>
        <v>-450.69551777433753</v>
      </c>
      <c r="AB159" s="110">
        <f>M159/J159</f>
        <v>0.87480680061823957</v>
      </c>
      <c r="AC159" s="282"/>
    </row>
    <row r="160" spans="1:29" ht="15.75" customHeight="1">
      <c r="A160" s="285"/>
      <c r="B160" s="100" t="s">
        <v>120</v>
      </c>
      <c r="C160" s="274" t="s">
        <v>154</v>
      </c>
      <c r="D160" s="275"/>
      <c r="E160" s="101">
        <v>14.28</v>
      </c>
      <c r="F160" s="102">
        <v>5053</v>
      </c>
      <c r="G160" s="103">
        <f t="shared" si="41"/>
        <v>72156.84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3140.1346452615262</v>
      </c>
      <c r="N160" s="106">
        <f>M160/L160</f>
        <v>1046.7115484205087</v>
      </c>
      <c r="O160" s="108">
        <f>L160-I160</f>
        <v>0</v>
      </c>
      <c r="P160" s="109">
        <f>N160-K160</f>
        <v>-153.28845157949127</v>
      </c>
      <c r="Q160" s="110">
        <f>N160/K160</f>
        <v>0.87225962368375731</v>
      </c>
      <c r="R160" s="290"/>
      <c r="S160" s="47">
        <v>0.78989583333333335</v>
      </c>
      <c r="T160" s="48">
        <v>0.8569444444444444</v>
      </c>
      <c r="U160" s="111">
        <v>15.450000000000017</v>
      </c>
      <c r="V160" s="112">
        <v>96.549999999999898</v>
      </c>
      <c r="W160" s="113">
        <v>0.8569444444444444</v>
      </c>
      <c r="X160" s="116">
        <v>0.90902777777777777</v>
      </c>
      <c r="Y160" s="276"/>
      <c r="Z160" s="277"/>
      <c r="AA160" s="117">
        <f>M160-J160</f>
        <v>-459.8653547384738</v>
      </c>
      <c r="AB160" s="110">
        <f>M160/J160</f>
        <v>0.87225962368375731</v>
      </c>
      <c r="AC160" s="282"/>
    </row>
    <row r="161" spans="1:29" ht="15.75" customHeight="1">
      <c r="A161" s="285"/>
      <c r="B161" s="100" t="s">
        <v>120</v>
      </c>
      <c r="C161" s="274" t="s">
        <v>152</v>
      </c>
      <c r="D161" s="275"/>
      <c r="E161" s="101">
        <v>14.03</v>
      </c>
      <c r="F161" s="102">
        <v>4006</v>
      </c>
      <c r="G161" s="103">
        <f t="shared" si="41"/>
        <v>56204.18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2691.6013437849929</v>
      </c>
      <c r="N161" s="106">
        <f>M161/L161</f>
        <v>897.20044792833096</v>
      </c>
      <c r="O161" s="108">
        <f>L161-I161</f>
        <v>0</v>
      </c>
      <c r="P161" s="109">
        <f>N161-K161</f>
        <v>-102.79955207166904</v>
      </c>
      <c r="Q161" s="110">
        <f>N161/K161</f>
        <v>0.89720044792833098</v>
      </c>
      <c r="R161" s="290"/>
      <c r="S161" s="47">
        <v>0.90902777777777777</v>
      </c>
      <c r="T161" s="48">
        <v>0.97104166666666669</v>
      </c>
      <c r="U161" s="111">
        <v>75.000000000000057</v>
      </c>
      <c r="V161" s="112">
        <v>89.300000000000054</v>
      </c>
      <c r="W161" s="113"/>
      <c r="X161" s="116"/>
      <c r="Y161" s="276"/>
      <c r="Z161" s="277"/>
      <c r="AA161" s="117">
        <f>M161-J161</f>
        <v>-308.39865621500712</v>
      </c>
      <c r="AB161" s="110">
        <f>M161/J161</f>
        <v>0.89720044792833098</v>
      </c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2918.137476308611</v>
      </c>
      <c r="N174" s="138">
        <f t="shared" ref="N174:N179" si="45">M174/L174</f>
        <v>972.71249210287033</v>
      </c>
      <c r="O174" s="139">
        <f t="shared" ref="O174:O179" si="46">L174-I174</f>
        <v>0</v>
      </c>
      <c r="P174" s="140">
        <f t="shared" ref="P174:P179" si="47">N174-K174</f>
        <v>-127.28750789712967</v>
      </c>
      <c r="Q174" s="141">
        <f t="shared" ref="Q174:Q179" si="48">N174/K174</f>
        <v>0.8842840837298821</v>
      </c>
      <c r="R174" s="291"/>
      <c r="S174" s="142">
        <f>S158</f>
        <v>0.70861111111111108</v>
      </c>
      <c r="T174" s="143">
        <f>INDEX(T158:T173,COUNTA(T158:T173))</f>
        <v>0.97104166666666669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-381.86252369138901</v>
      </c>
      <c r="AB174" s="141">
        <f t="shared" ref="AB174:AB179" si="50">M174/J174</f>
        <v>0.8842840837298821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1703</v>
      </c>
      <c r="G175" s="148">
        <f t="shared" ref="G175:G179" si="51">E175*F175</f>
        <v>30960.54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2694.8571428571345</v>
      </c>
      <c r="N175" s="152">
        <f t="shared" si="45"/>
        <v>673.71428571428362</v>
      </c>
      <c r="O175" s="154">
        <f t="shared" si="46"/>
        <v>0</v>
      </c>
      <c r="P175" s="155">
        <f t="shared" si="47"/>
        <v>-76.285714285716381</v>
      </c>
      <c r="Q175" s="156">
        <f t="shared" si="48"/>
        <v>0.89828571428571147</v>
      </c>
      <c r="R175" s="289">
        <f>Q191</f>
        <v>0.8835316613277493</v>
      </c>
      <c r="S175" s="157">
        <v>0.70839120370370368</v>
      </c>
      <c r="T175" s="158">
        <v>0.73472222222222228</v>
      </c>
      <c r="U175" s="159"/>
      <c r="V175" s="160">
        <v>37.916666666666785</v>
      </c>
      <c r="W175" s="158"/>
      <c r="X175" s="169"/>
      <c r="Y175" s="292"/>
      <c r="Z175" s="293"/>
      <c r="AA175" s="171">
        <f t="shared" si="49"/>
        <v>-305.14285714286552</v>
      </c>
      <c r="AB175" s="156">
        <f t="shared" si="50"/>
        <v>0.89828571428571147</v>
      </c>
      <c r="AC175" s="281">
        <f>AB191</f>
        <v>0.8835316613277493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2447</v>
      </c>
      <c r="G176" s="103">
        <f t="shared" si="51"/>
        <v>60734.54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2934.4437041971996</v>
      </c>
      <c r="N176" s="106">
        <f t="shared" si="45"/>
        <v>733.61092604929991</v>
      </c>
      <c r="O176" s="108">
        <f t="shared" si="46"/>
        <v>0</v>
      </c>
      <c r="P176" s="109">
        <f t="shared" si="47"/>
        <v>-91.389073950700094</v>
      </c>
      <c r="Q176" s="110">
        <f t="shared" si="48"/>
        <v>0.88922536490824233</v>
      </c>
      <c r="R176" s="290"/>
      <c r="S176" s="47">
        <v>0.74513888888888891</v>
      </c>
      <c r="T176" s="48">
        <v>0.7798842592592593</v>
      </c>
      <c r="U176" s="111">
        <v>14.999999999999947</v>
      </c>
      <c r="V176" s="112">
        <v>50.033333333333374</v>
      </c>
      <c r="W176" s="113"/>
      <c r="X176" s="13"/>
      <c r="Y176" s="276"/>
      <c r="Z176" s="277"/>
      <c r="AA176" s="172">
        <f t="shared" si="49"/>
        <v>-365.55629580280038</v>
      </c>
      <c r="AB176" s="110">
        <f t="shared" si="50"/>
        <v>0.88922536490824233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1842</v>
      </c>
      <c r="G177" s="103">
        <f t="shared" si="51"/>
        <v>46105.26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2931.5649867374023</v>
      </c>
      <c r="N177" s="106">
        <f t="shared" si="45"/>
        <v>732.89124668435056</v>
      </c>
      <c r="O177" s="108">
        <f t="shared" si="46"/>
        <v>0</v>
      </c>
      <c r="P177" s="109">
        <f t="shared" si="47"/>
        <v>-92.108753315649437</v>
      </c>
      <c r="Q177" s="110">
        <f t="shared" si="48"/>
        <v>0.88835302628406132</v>
      </c>
      <c r="R177" s="290"/>
      <c r="S177" s="47">
        <v>0.79048611111111111</v>
      </c>
      <c r="T177" s="48">
        <v>0.81666666666666665</v>
      </c>
      <c r="U177" s="111">
        <v>15.266666666666602</v>
      </c>
      <c r="V177" s="112">
        <v>37.699999999999974</v>
      </c>
      <c r="W177" s="113"/>
      <c r="X177" s="13"/>
      <c r="Y177" s="276"/>
      <c r="Z177" s="277"/>
      <c r="AA177" s="172">
        <f t="shared" si="49"/>
        <v>-368.43501326259775</v>
      </c>
      <c r="AB177" s="110">
        <f t="shared" si="50"/>
        <v>0.88835302628406132</v>
      </c>
      <c r="AC177" s="282"/>
    </row>
    <row r="178" spans="1:29" ht="15.75" customHeight="1">
      <c r="A178" s="295"/>
      <c r="B178" s="100" t="s">
        <v>120</v>
      </c>
      <c r="C178" s="274" t="s">
        <v>156</v>
      </c>
      <c r="D178" s="275"/>
      <c r="E178" s="101">
        <v>18.18</v>
      </c>
      <c r="F178" s="102">
        <v>3328</v>
      </c>
      <c r="G178" s="103">
        <f t="shared" si="51"/>
        <v>60503.040000000001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3142.0928402832401</v>
      </c>
      <c r="N178" s="106">
        <f t="shared" si="45"/>
        <v>1047.3642800944133</v>
      </c>
      <c r="O178" s="108">
        <f t="shared" si="46"/>
        <v>0</v>
      </c>
      <c r="P178" s="109">
        <f t="shared" si="47"/>
        <v>-152.63571990558671</v>
      </c>
      <c r="Q178" s="110">
        <f t="shared" si="48"/>
        <v>0.87280356674534443</v>
      </c>
      <c r="R178" s="290"/>
      <c r="S178" s="47">
        <v>0.82809027777777777</v>
      </c>
      <c r="T178" s="48">
        <v>0.87222222222222223</v>
      </c>
      <c r="U178" s="111">
        <v>16.450000000000014</v>
      </c>
      <c r="V178" s="112">
        <v>63.550000000000026</v>
      </c>
      <c r="W178" s="113">
        <v>0.87222222222222223</v>
      </c>
      <c r="X178" s="116">
        <v>0.92499999999999982</v>
      </c>
      <c r="Y178" s="276"/>
      <c r="Z178" s="277"/>
      <c r="AA178" s="172">
        <f t="shared" si="49"/>
        <v>-457.90715971675991</v>
      </c>
      <c r="AB178" s="110">
        <f t="shared" si="50"/>
        <v>0.87280356674534443</v>
      </c>
      <c r="AC178" s="282"/>
    </row>
    <row r="179" spans="1:29" ht="15.75" customHeight="1">
      <c r="A179" s="296"/>
      <c r="B179" s="100" t="s">
        <v>120</v>
      </c>
      <c r="C179" s="274" t="s">
        <v>154</v>
      </c>
      <c r="D179" s="275"/>
      <c r="E179" s="101">
        <v>14.28</v>
      </c>
      <c r="F179" s="102">
        <v>3833</v>
      </c>
      <c r="G179" s="103">
        <f t="shared" si="51"/>
        <v>54735.24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3140.3732362312112</v>
      </c>
      <c r="N179" s="106">
        <f t="shared" si="45"/>
        <v>1046.791078743737</v>
      </c>
      <c r="O179" s="108">
        <f t="shared" si="46"/>
        <v>0</v>
      </c>
      <c r="P179" s="109">
        <f t="shared" si="47"/>
        <v>-153.20892125626301</v>
      </c>
      <c r="Q179" s="110">
        <f t="shared" si="48"/>
        <v>0.87232589895311419</v>
      </c>
      <c r="R179" s="290"/>
      <c r="S179" s="47">
        <v>0.92499999999999982</v>
      </c>
      <c r="T179" s="48">
        <v>0.97585648148148152</v>
      </c>
      <c r="U179" s="111">
        <v>75.99999999999973</v>
      </c>
      <c r="V179" s="112">
        <v>73.233333333333647</v>
      </c>
      <c r="W179" s="113"/>
      <c r="X179" s="116"/>
      <c r="Y179" s="276"/>
      <c r="Z179" s="277"/>
      <c r="AA179" s="172">
        <f t="shared" si="49"/>
        <v>-459.62676376878881</v>
      </c>
      <c r="AB179" s="110">
        <f t="shared" si="50"/>
        <v>0.87232589895311419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2968.6663820612375</v>
      </c>
      <c r="N191" s="138">
        <f>M191/L191</f>
        <v>824.6295505725659</v>
      </c>
      <c r="O191" s="139">
        <f>L191-I191</f>
        <v>0</v>
      </c>
      <c r="P191" s="140">
        <f>N191-K191</f>
        <v>-108.70378276076735</v>
      </c>
      <c r="Q191" s="141">
        <f>N191/K191</f>
        <v>0.8835316613277493</v>
      </c>
      <c r="R191" s="291"/>
      <c r="S191" s="142">
        <f>S175</f>
        <v>0.70839120370370368</v>
      </c>
      <c r="T191" s="143">
        <f>INDEX(T175:T190,COUNTA(T175:T190))</f>
        <v>0.97585648148148152</v>
      </c>
      <c r="U191" s="144"/>
      <c r="V191" s="166"/>
      <c r="W191" s="167"/>
      <c r="X191" s="138"/>
      <c r="Y191" s="279"/>
      <c r="Z191" s="280"/>
      <c r="AA191" s="174">
        <f>M191-J191</f>
        <v>-391.33361793876247</v>
      </c>
      <c r="AB191" s="141">
        <f>M191/J191</f>
        <v>0.8835316613277493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03" priority="1" operator="greaterThan">
      <formula>0</formula>
    </cfRule>
  </conditionalFormatting>
  <conditionalFormatting sqref="P5:P191 AA5:AA191">
    <cfRule type="cellIs" dxfId="502" priority="4" operator="lessThan">
      <formula>0</formula>
    </cfRule>
  </conditionalFormatting>
  <conditionalFormatting sqref="Q5:Q191 AB5:AB191">
    <cfRule type="cellIs" dxfId="501" priority="2" operator="greaterThan">
      <formula>1</formula>
    </cfRule>
    <cfRule type="cellIs" dxfId="500" priority="3" operator="lessThan">
      <formula>0.8</formula>
    </cfRule>
  </conditionalFormatting>
  <conditionalFormatting sqref="AC5:AC6 R5:R191 AC107:AC112">
    <cfRule type="cellIs" dxfId="499" priority="5" operator="lessThan">
      <formula>0.8</formula>
    </cfRule>
  </conditionalFormatting>
  <conditionalFormatting sqref="AC12:AC20">
    <cfRule type="cellIs" dxfId="498" priority="15" operator="lessThan">
      <formula>0.8</formula>
    </cfRule>
  </conditionalFormatting>
  <conditionalFormatting sqref="AC22:AC27">
    <cfRule type="cellIs" dxfId="497" priority="14" operator="lessThan">
      <formula>0.8</formula>
    </cfRule>
  </conditionalFormatting>
  <conditionalFormatting sqref="AC39:AC44">
    <cfRule type="cellIs" dxfId="496" priority="12" operator="lessThan">
      <formula>0.8</formula>
    </cfRule>
  </conditionalFormatting>
  <conditionalFormatting sqref="AC56">
    <cfRule type="cellIs" dxfId="495" priority="13" operator="lessThan">
      <formula>0.8</formula>
    </cfRule>
  </conditionalFormatting>
  <conditionalFormatting sqref="AC73">
    <cfRule type="cellIs" dxfId="494" priority="7" operator="lessThan">
      <formula>0.8</formula>
    </cfRule>
  </conditionalFormatting>
  <conditionalFormatting sqref="AC90:AC95">
    <cfRule type="cellIs" dxfId="493" priority="6" operator="lessThan">
      <formula>0.8</formula>
    </cfRule>
  </conditionalFormatting>
  <conditionalFormatting sqref="AC124">
    <cfRule type="cellIs" dxfId="492" priority="11" operator="lessThan">
      <formula>0.8</formula>
    </cfRule>
  </conditionalFormatting>
  <conditionalFormatting sqref="AC141">
    <cfRule type="cellIs" dxfId="491" priority="10" operator="lessThan">
      <formula>0.8</formula>
    </cfRule>
  </conditionalFormatting>
  <conditionalFormatting sqref="AC158">
    <cfRule type="cellIs" dxfId="490" priority="9" operator="lessThan">
      <formula>0.8</formula>
    </cfRule>
  </conditionalFormatting>
  <conditionalFormatting sqref="AC175:AC180">
    <cfRule type="cellIs" dxfId="489" priority="8" operator="lessThan">
      <formula>0.8</formula>
    </cfRule>
  </conditionalFormatting>
  <dataValidations count="1">
    <dataValidation type="list" allowBlank="1" showInputMessage="1" showErrorMessage="1" sqref="Y5:Z191" xr:uid="{90C5D9D2-EA08-4358-B759-5016B0BA6E11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6C178-DDDA-4E03-8480-A6AA6B469FFC}">
  <sheetPr>
    <tabColor theme="9" tint="0.59999389629810485"/>
    <pageSetUpPr fitToPage="1"/>
  </sheetPr>
  <dimension ref="A1:AG120"/>
  <sheetViews>
    <sheetView topLeftCell="E1" zoomScale="85" zoomScaleNormal="85" workbookViewId="0">
      <pane ySplit="4" topLeftCell="A83" activePane="bottomLeft" state="frozen"/>
      <selection activeCell="M43" sqref="M43"/>
      <selection pane="bottomLeft" activeCell="AC93" sqref="AC9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43767</v>
      </c>
      <c r="E1" s="88" t="s">
        <v>3</v>
      </c>
      <c r="F1" s="89">
        <f>SUM(G5:G106)</f>
        <v>2331496.5900000003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46074</v>
      </c>
      <c r="B2" s="332"/>
      <c r="C2" s="92" t="s">
        <v>40</v>
      </c>
      <c r="D2" s="93">
        <f>AVERAGE(N21,N38,N55,N72,N89,N106)</f>
        <v>150.68154148796012</v>
      </c>
      <c r="E2" s="93" t="s">
        <v>91</v>
      </c>
      <c r="F2" s="94">
        <f>F1/D1</f>
        <v>53.270651175543222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33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4085</v>
      </c>
      <c r="G5" s="148">
        <f t="shared" ref="G5:G8" si="0">E5*F5</f>
        <v>231905.45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1782.7615468541646</v>
      </c>
      <c r="N5" s="152">
        <f>M5/L5</f>
        <v>71.310461874166592</v>
      </c>
      <c r="O5" s="154">
        <f>L5-I5</f>
        <v>0</v>
      </c>
      <c r="P5" s="155">
        <f>N5-K5</f>
        <v>-8.6895381258334083</v>
      </c>
      <c r="Q5" s="156">
        <f>N5/K5</f>
        <v>0.89138077342708244</v>
      </c>
      <c r="R5" s="289">
        <f>Q21</f>
        <v>0.90650183831087372</v>
      </c>
      <c r="S5" s="157">
        <v>0.25</v>
      </c>
      <c r="T5" s="158">
        <v>0.34547453703703701</v>
      </c>
      <c r="U5" s="159"/>
      <c r="V5" s="160">
        <v>137.48333333333329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-217.23845314583536</v>
      </c>
      <c r="AF5" s="132">
        <f>M5/J5</f>
        <v>0.89138077342708233</v>
      </c>
      <c r="AG5" s="373">
        <f>AF21</f>
        <v>0.94591496171569434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2022</v>
      </c>
      <c r="G6" s="103">
        <f t="shared" si="0"/>
        <v>95782.14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1781.933904528762</v>
      </c>
      <c r="N6" s="106">
        <f>M6/L6</f>
        <v>84.853995453750571</v>
      </c>
      <c r="O6" s="108">
        <f>L6-I6</f>
        <v>0</v>
      </c>
      <c r="P6" s="109">
        <f>N6-K6</f>
        <v>-10.38409978434467</v>
      </c>
      <c r="Q6" s="110">
        <f>N6/K6</f>
        <v>0.89096695226438094</v>
      </c>
      <c r="R6" s="290"/>
      <c r="S6" s="47">
        <v>0.34861111111111109</v>
      </c>
      <c r="T6" s="48">
        <v>0.39589120370370373</v>
      </c>
      <c r="U6" s="111">
        <v>4.5166666666666799</v>
      </c>
      <c r="V6" s="112">
        <v>68.0833333333334</v>
      </c>
      <c r="W6" s="113"/>
      <c r="X6" s="116"/>
      <c r="Y6" s="12"/>
      <c r="Z6" s="198"/>
      <c r="AA6" s="276"/>
      <c r="AB6" s="277"/>
      <c r="AC6" s="12">
        <v>2</v>
      </c>
      <c r="AD6" s="198"/>
      <c r="AE6" s="117">
        <f>M6-J6</f>
        <v>-218.06609547123799</v>
      </c>
      <c r="AF6" s="110">
        <f>M6/J6</f>
        <v>0.89096695226438105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3037</v>
      </c>
      <c r="G7" s="103">
        <f t="shared" si="0"/>
        <v>180762.24000000002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1783.2653726961337</v>
      </c>
      <c r="N7" s="106">
        <f>M7/L7</f>
        <v>71.330614907845344</v>
      </c>
      <c r="O7" s="108">
        <f>L7-I7</f>
        <v>0</v>
      </c>
      <c r="P7" s="109">
        <f>N7-K7</f>
        <v>-8.6693850921546556</v>
      </c>
      <c r="Q7" s="110">
        <f>N7/K7</f>
        <v>0.89163268634806681</v>
      </c>
      <c r="R7" s="290"/>
      <c r="S7" s="47">
        <v>0.39930555555555552</v>
      </c>
      <c r="T7" s="48">
        <v>0.4702662037037037</v>
      </c>
      <c r="U7" s="111">
        <v>4.9166666666665826</v>
      </c>
      <c r="V7" s="112">
        <v>102.18333333333337</v>
      </c>
      <c r="W7" s="113">
        <v>0.4702662037037037</v>
      </c>
      <c r="X7" s="116">
        <v>0.50927083333333334</v>
      </c>
      <c r="Y7" s="12"/>
      <c r="Z7" s="198"/>
      <c r="AA7" s="276"/>
      <c r="AB7" s="277"/>
      <c r="AC7" s="12">
        <v>2</v>
      </c>
      <c r="AD7" s="198"/>
      <c r="AE7" s="117">
        <f>M7-J7</f>
        <v>-216.73462730386632</v>
      </c>
      <c r="AF7" s="110">
        <f>M7/J7</f>
        <v>0.89163268634806681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2356</v>
      </c>
      <c r="G8" s="103">
        <f t="shared" si="0"/>
        <v>70609.319999999992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2966.6316894018928</v>
      </c>
      <c r="N8" s="106">
        <f>M8/L8</f>
        <v>118.66526757607571</v>
      </c>
      <c r="O8" s="108">
        <f>L8-I8</f>
        <v>4</v>
      </c>
      <c r="P8" s="109">
        <f>N8-K8</f>
        <v>-14.191875281067155</v>
      </c>
      <c r="Q8" s="110">
        <f>N8/K8</f>
        <v>0.89317943336831174</v>
      </c>
      <c r="R8" s="290"/>
      <c r="S8" s="47">
        <v>0.50927083333333334</v>
      </c>
      <c r="T8" s="48">
        <v>0.54236111111111107</v>
      </c>
      <c r="U8" s="111">
        <v>56.166666666666679</v>
      </c>
      <c r="V8" s="112">
        <v>47.649999999999935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176.6316894018928</v>
      </c>
      <c r="AF8" s="110">
        <f>M8/J8</f>
        <v>1.0633088492479903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2078.6481283702383</v>
      </c>
      <c r="N21" s="138">
        <f t="shared" ref="N21:N28" si="5">M21/L21</f>
        <v>86.610338682093257</v>
      </c>
      <c r="O21" s="139">
        <f t="shared" ref="O21:O28" si="6">L21-I21</f>
        <v>1</v>
      </c>
      <c r="P21" s="140">
        <f t="shared" ref="P21:P28" si="7">N21-K21</f>
        <v>-8.9331395787763057</v>
      </c>
      <c r="Q21" s="141">
        <f t="shared" ref="Q21:Q28" si="8">N21/K21</f>
        <v>0.90650183831087372</v>
      </c>
      <c r="R21" s="291"/>
      <c r="S21" s="142">
        <f>S5</f>
        <v>0.25</v>
      </c>
      <c r="T21" s="143">
        <f>INDEX(T5:T20,COUNTA(T5:T20))</f>
        <v>0.54236111111111107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 t="shared" ref="AE21:AE28" si="9">M21-J21</f>
        <v>-118.85187162976172</v>
      </c>
      <c r="AF21" s="141">
        <f t="shared" ref="AF21:AF28" si="10">M21/J21</f>
        <v>0.94591496171569434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528</v>
      </c>
      <c r="G22" s="148">
        <f t="shared" ref="G22:G28" si="11">E22*F22</f>
        <v>34531.200000000004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1784.7887323943683</v>
      </c>
      <c r="N22" s="152">
        <f t="shared" si="5"/>
        <v>74.366197183098677</v>
      </c>
      <c r="O22" s="154">
        <f t="shared" si="6"/>
        <v>0</v>
      </c>
      <c r="P22" s="155">
        <f t="shared" si="7"/>
        <v>-8.9671361502346514</v>
      </c>
      <c r="Q22" s="156">
        <f t="shared" si="8"/>
        <v>0.89239436619718415</v>
      </c>
      <c r="R22" s="289">
        <f>Q38</f>
        <v>0.89170648077547476</v>
      </c>
      <c r="S22" s="157">
        <v>0.25017361111111114</v>
      </c>
      <c r="T22" s="158">
        <v>0.26250000000000001</v>
      </c>
      <c r="U22" s="159"/>
      <c r="V22" s="160">
        <v>17.749999999999979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-215.21126760563175</v>
      </c>
      <c r="AF22" s="156">
        <f t="shared" si="10"/>
        <v>0.89239436619718415</v>
      </c>
      <c r="AG22" s="281">
        <f>AF38</f>
        <v>0.89170648077547476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1075</v>
      </c>
      <c r="G23" s="103">
        <f t="shared" si="11"/>
        <v>63790.500000000007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1784.2323651452293</v>
      </c>
      <c r="N23" s="106">
        <f t="shared" si="5"/>
        <v>74.34301521438455</v>
      </c>
      <c r="O23" s="108">
        <f t="shared" si="6"/>
        <v>0</v>
      </c>
      <c r="P23" s="109">
        <f t="shared" si="7"/>
        <v>-8.9903181189487782</v>
      </c>
      <c r="Q23" s="110">
        <f t="shared" si="8"/>
        <v>0.8921161825726146</v>
      </c>
      <c r="R23" s="290"/>
      <c r="S23" s="47">
        <v>0.26597222222222222</v>
      </c>
      <c r="T23" s="48">
        <v>0.29107638888888887</v>
      </c>
      <c r="U23" s="111">
        <v>4.9999999999999822</v>
      </c>
      <c r="V23" s="112">
        <v>36.149999999999977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-215.76763485477068</v>
      </c>
      <c r="AF23" s="110">
        <f t="shared" si="10"/>
        <v>0.89211618257261471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2422</v>
      </c>
      <c r="G24" s="103">
        <f t="shared" si="11"/>
        <v>142098.74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1781.6101348590114</v>
      </c>
      <c r="N24" s="106">
        <f t="shared" si="5"/>
        <v>77.461310211261363</v>
      </c>
      <c r="O24" s="108">
        <f t="shared" si="6"/>
        <v>0</v>
      </c>
      <c r="P24" s="109">
        <f t="shared" si="7"/>
        <v>-9.4952115278690741</v>
      </c>
      <c r="Q24" s="110">
        <f t="shared" si="8"/>
        <v>0.8908050674295056</v>
      </c>
      <c r="R24" s="290"/>
      <c r="S24" s="47">
        <v>0.29474537037037035</v>
      </c>
      <c r="T24" s="48">
        <v>0.35138888888888886</v>
      </c>
      <c r="U24" s="111">
        <v>5.2833333333333332</v>
      </c>
      <c r="V24" s="112">
        <v>81.566666666666649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 t="shared" si="9"/>
        <v>-218.3898651409886</v>
      </c>
      <c r="AF24" s="110">
        <f t="shared" si="10"/>
        <v>0.89080506742950571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2055</v>
      </c>
      <c r="G25" s="103">
        <f t="shared" si="11"/>
        <v>122354.7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1781.7919075144523</v>
      </c>
      <c r="N25" s="106">
        <f t="shared" si="5"/>
        <v>77.469213370193572</v>
      </c>
      <c r="O25" s="108">
        <f t="shared" si="6"/>
        <v>0</v>
      </c>
      <c r="P25" s="109">
        <f t="shared" si="7"/>
        <v>-9.4873083689368656</v>
      </c>
      <c r="Q25" s="110">
        <f t="shared" si="8"/>
        <v>0.89089595375722608</v>
      </c>
      <c r="R25" s="290"/>
      <c r="S25" s="47">
        <v>0.35486111111111113</v>
      </c>
      <c r="T25" s="48">
        <v>0.40291666666666665</v>
      </c>
      <c r="U25" s="111">
        <v>5.0000000000000622</v>
      </c>
      <c r="V25" s="112">
        <v>69.199999999999946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-218.2080924855477</v>
      </c>
      <c r="AF25" s="110">
        <f t="shared" si="10"/>
        <v>0.89089595375722619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1710</v>
      </c>
      <c r="G26" s="103">
        <f t="shared" si="11"/>
        <v>122350.5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1783.3140208574735</v>
      </c>
      <c r="N26" s="106">
        <f t="shared" si="5"/>
        <v>81.059728220794241</v>
      </c>
      <c r="O26" s="108">
        <f t="shared" si="6"/>
        <v>0</v>
      </c>
      <c r="P26" s="109">
        <f t="shared" si="7"/>
        <v>-9.8493626882966652</v>
      </c>
      <c r="Q26" s="110">
        <f t="shared" si="8"/>
        <v>0.89165701042873668</v>
      </c>
      <c r="R26" s="290"/>
      <c r="S26" s="47">
        <v>0.40657407407407409</v>
      </c>
      <c r="T26" s="48">
        <v>0.4465277777777778</v>
      </c>
      <c r="U26" s="111">
        <v>5.2666666666667172</v>
      </c>
      <c r="V26" s="112">
        <v>57.533333333333346</v>
      </c>
      <c r="W26" s="113">
        <v>0.4465277777777778</v>
      </c>
      <c r="X26" s="116">
        <v>0.4854398148148148</v>
      </c>
      <c r="Y26" s="12"/>
      <c r="Z26" s="198"/>
      <c r="AA26" s="276"/>
      <c r="AB26" s="277"/>
      <c r="AC26" s="12">
        <v>1</v>
      </c>
      <c r="AD26" s="198"/>
      <c r="AE26" s="117">
        <f t="shared" si="9"/>
        <v>-216.68597914252655</v>
      </c>
      <c r="AF26" s="110">
        <f t="shared" si="10"/>
        <v>0.89165701042873668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1441</v>
      </c>
      <c r="G27" s="121">
        <f t="shared" si="11"/>
        <v>111446.94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1784.5201238390071</v>
      </c>
      <c r="N27" s="106">
        <f t="shared" si="5"/>
        <v>71.380804953560286</v>
      </c>
      <c r="O27" s="108">
        <f t="shared" si="6"/>
        <v>0</v>
      </c>
      <c r="P27" s="109">
        <f t="shared" si="7"/>
        <v>-8.6191950464397138</v>
      </c>
      <c r="Q27" s="110">
        <f t="shared" si="8"/>
        <v>0.89226006191950358</v>
      </c>
      <c r="R27" s="290"/>
      <c r="S27" s="47">
        <v>0.4854398148148148</v>
      </c>
      <c r="T27" s="48">
        <v>0.51908564814814817</v>
      </c>
      <c r="U27" s="111">
        <v>56.033333333333275</v>
      </c>
      <c r="V27" s="112">
        <v>48.45000000000006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-215.47987616099294</v>
      </c>
      <c r="AF27" s="110">
        <f t="shared" si="10"/>
        <v>0.89226006191950358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2779</v>
      </c>
      <c r="G28" s="121">
        <f t="shared" si="11"/>
        <v>149399.04000000001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1783.6334462471036</v>
      </c>
      <c r="N28" s="106">
        <f t="shared" si="5"/>
        <v>89.181672312355175</v>
      </c>
      <c r="O28" s="123">
        <f t="shared" si="6"/>
        <v>0</v>
      </c>
      <c r="P28" s="124">
        <f t="shared" si="7"/>
        <v>-10.818327687644825</v>
      </c>
      <c r="Q28" s="125">
        <f t="shared" si="8"/>
        <v>0.89181672312355176</v>
      </c>
      <c r="R28" s="290"/>
      <c r="S28" s="119">
        <v>0.52222222222222225</v>
      </c>
      <c r="T28" s="120">
        <v>0.58714120370370371</v>
      </c>
      <c r="U28" s="111">
        <v>4.5166666666666799</v>
      </c>
      <c r="V28" s="112">
        <v>93.483333333333292</v>
      </c>
      <c r="W28" s="120"/>
      <c r="X28" s="189"/>
      <c r="Y28" s="12"/>
      <c r="Z28" s="198"/>
      <c r="AA28" s="276"/>
      <c r="AB28" s="277"/>
      <c r="AC28" s="12">
        <v>2</v>
      </c>
      <c r="AD28" s="198"/>
      <c r="AE28" s="117">
        <f t="shared" si="9"/>
        <v>-216.36655375289638</v>
      </c>
      <c r="AF28" s="110">
        <f t="shared" si="10"/>
        <v>0.89181672312355176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1783.4129615509496</v>
      </c>
      <c r="N38" s="138">
        <f>M38/L38</f>
        <v>77.539693980476073</v>
      </c>
      <c r="O38" s="139">
        <f>L38-I38</f>
        <v>0</v>
      </c>
      <c r="P38" s="140">
        <f>N38-K38</f>
        <v>-9.4168277586543638</v>
      </c>
      <c r="Q38" s="141">
        <f>N38/K38</f>
        <v>0.89170648077547476</v>
      </c>
      <c r="R38" s="291"/>
      <c r="S38" s="142">
        <f>S22</f>
        <v>0.25017361111111114</v>
      </c>
      <c r="T38" s="143">
        <f>INDEX(T22:T37,COUNTA(T22:T37))</f>
        <v>0.58714120370370371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91">
        <f>SUM(AD22:AD37)</f>
        <v>0</v>
      </c>
      <c r="AE38" s="168">
        <f>M38-J38</f>
        <v>-216.5870384490504</v>
      </c>
      <c r="AF38" s="141">
        <f>M38/J38</f>
        <v>0.89170648077547476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3147</v>
      </c>
      <c r="G39" s="148">
        <f t="shared" ref="G39:G42" si="16">E39*F39</f>
        <v>61995.899999999994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1079.5883361921096</v>
      </c>
      <c r="N39" s="152">
        <f>M39/L39</f>
        <v>83.045256630162285</v>
      </c>
      <c r="O39" s="154">
        <f>L39-I39</f>
        <v>0</v>
      </c>
      <c r="P39" s="155">
        <f>N39-K39</f>
        <v>-9.2624356775300214</v>
      </c>
      <c r="Q39" s="156">
        <f>N39/K39</f>
        <v>0.89965694682675812</v>
      </c>
      <c r="R39" s="289">
        <f>Q55</f>
        <v>0.89364979834347236</v>
      </c>
      <c r="S39" s="157">
        <v>0.25006944444444446</v>
      </c>
      <c r="T39" s="158">
        <v>0.37152777777777779</v>
      </c>
      <c r="U39" s="159"/>
      <c r="V39" s="160">
        <v>174.9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-120.41166380789036</v>
      </c>
      <c r="AF39" s="156">
        <f>M39/J39</f>
        <v>0.89965694682675801</v>
      </c>
      <c r="AG39" s="281">
        <f>AF55</f>
        <v>0.89364979834347236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1256</v>
      </c>
      <c r="G40" s="103">
        <f t="shared" si="16"/>
        <v>90231.040000000008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1606.2522202486678</v>
      </c>
      <c r="N40" s="106">
        <f>M40/L40</f>
        <v>84.539590539403562</v>
      </c>
      <c r="O40" s="108">
        <f>L40-I40</f>
        <v>0</v>
      </c>
      <c r="P40" s="109">
        <f>N40-K40</f>
        <v>-10.197251565859602</v>
      </c>
      <c r="Q40" s="110">
        <f>N40/K40</f>
        <v>0.89236234458259311</v>
      </c>
      <c r="R40" s="290"/>
      <c r="S40" s="47">
        <v>0.37505787037037036</v>
      </c>
      <c r="T40" s="48">
        <v>0.40763888888888888</v>
      </c>
      <c r="U40" s="111">
        <v>5.083333333333302</v>
      </c>
      <c r="V40" s="112">
        <v>46.916666666666671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-193.74777975133225</v>
      </c>
      <c r="AF40" s="110">
        <f>M40/J40</f>
        <v>0.89236234458259323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1679</v>
      </c>
      <c r="G41" s="103">
        <f t="shared" si="16"/>
        <v>96928.67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1606.2715918150411</v>
      </c>
      <c r="N41" s="106">
        <f>M41/L41</f>
        <v>73.012345082501867</v>
      </c>
      <c r="O41" s="108">
        <f>L41-I41</f>
        <v>0</v>
      </c>
      <c r="P41" s="109">
        <f>N41-K41</f>
        <v>-8.8058367356799465</v>
      </c>
      <c r="Q41" s="110">
        <f>N41/K41</f>
        <v>0.89237310656391178</v>
      </c>
      <c r="R41" s="290"/>
      <c r="S41" s="47">
        <v>0.41130787037037037</v>
      </c>
      <c r="T41" s="48">
        <v>0.4548611111111111</v>
      </c>
      <c r="U41" s="111">
        <v>5.2833333333333332</v>
      </c>
      <c r="V41" s="112">
        <v>62.716666666666669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-193.72840818495888</v>
      </c>
      <c r="AF41" s="110">
        <f>M41/J41</f>
        <v>0.89237310656391178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1672</v>
      </c>
      <c r="G42" s="103">
        <f t="shared" si="16"/>
        <v>94350.96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1605.9765208110985</v>
      </c>
      <c r="N42" s="106">
        <f>M42/L42</f>
        <v>84.525080042689396</v>
      </c>
      <c r="O42" s="108">
        <f>L42-I42</f>
        <v>0</v>
      </c>
      <c r="P42" s="109">
        <f>N42-K42</f>
        <v>-10.211762062573769</v>
      </c>
      <c r="Q42" s="110">
        <f>N42/K42</f>
        <v>0.89220917822838797</v>
      </c>
      <c r="R42" s="290"/>
      <c r="S42" s="47">
        <v>0.45833333333333331</v>
      </c>
      <c r="T42" s="48">
        <v>0.50171296296296297</v>
      </c>
      <c r="U42" s="111">
        <v>4.9999999999999822</v>
      </c>
      <c r="V42" s="112">
        <v>62.466666666666704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-194.02347918890155</v>
      </c>
      <c r="AF42" s="200">
        <f>M42/J42</f>
        <v>0.89220917822838808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1474.5221672667294</v>
      </c>
      <c r="N55" s="138">
        <f>M55/L55</f>
        <v>80.795735192697506</v>
      </c>
      <c r="O55" s="139">
        <f>L55-I55</f>
        <v>0</v>
      </c>
      <c r="P55" s="140">
        <f>N55-K55</f>
        <v>-9.6152237114120851</v>
      </c>
      <c r="Q55" s="141">
        <f>N55/K55</f>
        <v>0.89364979834347236</v>
      </c>
      <c r="R55" s="291"/>
      <c r="S55" s="142">
        <f>S39</f>
        <v>0.25006944444444446</v>
      </c>
      <c r="T55" s="143">
        <f>INDEX(T39:T54,COUNTA(T39:T54))</f>
        <v>0.50171296296296297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-175.47783273327059</v>
      </c>
      <c r="AF55" s="141">
        <f>M55/J55</f>
        <v>0.89364979834347236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863</v>
      </c>
      <c r="G56" s="103">
        <f t="shared" ref="G56" si="21">E56*F56</f>
        <v>23344.15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2961.6777883698783</v>
      </c>
      <c r="N56" s="106">
        <f>M56/L56</f>
        <v>493.61296472831305</v>
      </c>
      <c r="O56" s="108">
        <f>L56-I56</f>
        <v>0</v>
      </c>
      <c r="P56" s="109">
        <f>N56-K56</f>
        <v>-51.887035271686955</v>
      </c>
      <c r="Q56" s="110">
        <f>N56/K56</f>
        <v>0.90488169519397443</v>
      </c>
      <c r="R56" s="289">
        <f>Q72</f>
        <v>0.90488169519397443</v>
      </c>
      <c r="S56" s="47">
        <v>0.43958333333333333</v>
      </c>
      <c r="T56" s="48">
        <v>0.45172453703703702</v>
      </c>
      <c r="U56" s="111">
        <v>4.9999999999999822</v>
      </c>
      <c r="V56" s="112">
        <v>17.48333333333332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-311.32221163012173</v>
      </c>
      <c r="AF56" s="156">
        <f>M56/J56</f>
        <v>0.90488169519397443</v>
      </c>
      <c r="AG56" s="281">
        <f>AF72</f>
        <v>0.90488169519397443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2961.6777883698783</v>
      </c>
      <c r="N72" s="138">
        <f>M72/L72</f>
        <v>493.61296472831305</v>
      </c>
      <c r="O72" s="139">
        <f>L72-I72</f>
        <v>0</v>
      </c>
      <c r="P72" s="140">
        <f>N72-K72</f>
        <v>-51.887035271686955</v>
      </c>
      <c r="Q72" s="141">
        <f>N72/K72</f>
        <v>0.90488169519397443</v>
      </c>
      <c r="R72" s="291"/>
      <c r="S72" s="142">
        <f>S56</f>
        <v>0.43958333333333333</v>
      </c>
      <c r="T72" s="143">
        <f>INDEX(T56:T71,COUNTA(T56:T71))</f>
        <v>0.45172453703703702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-311.32221163012173</v>
      </c>
      <c r="AF72" s="141">
        <f>M72/J72</f>
        <v>0.90488169519397443</v>
      </c>
      <c r="AG72" s="283"/>
    </row>
    <row r="73" spans="1:33" ht="15.75" customHeight="1">
      <c r="A73" s="29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2101</v>
      </c>
      <c r="G73" s="148">
        <f t="shared" ref="G73:G75" si="25">E73*F73</f>
        <v>119315.79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1783.0268741159825</v>
      </c>
      <c r="N73" s="152">
        <f>M73/L73</f>
        <v>77.522907570260116</v>
      </c>
      <c r="O73" s="154">
        <f>L73-I73</f>
        <v>0</v>
      </c>
      <c r="P73" s="155">
        <f>N73-K73</f>
        <v>-9.4336141688703208</v>
      </c>
      <c r="Q73" s="156">
        <f>N73/K73</f>
        <v>0.89151343705799135</v>
      </c>
      <c r="R73" s="289">
        <f>Q89</f>
        <v>0.89120091768309373</v>
      </c>
      <c r="S73" s="157">
        <v>0.70854166666666663</v>
      </c>
      <c r="T73" s="158">
        <v>0.75763888888888886</v>
      </c>
      <c r="U73" s="159"/>
      <c r="V73" s="160">
        <v>70.700000000000017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-216.97312588401746</v>
      </c>
      <c r="AF73" s="156">
        <f>M73/J73</f>
        <v>0.89151343705799124</v>
      </c>
      <c r="AG73" s="281">
        <f>AF89</f>
        <v>0.89120091768309373</v>
      </c>
    </row>
    <row r="74" spans="1:33" ht="15.75" customHeight="1">
      <c r="A74" s="295"/>
      <c r="B74" s="163" t="s">
        <v>183</v>
      </c>
      <c r="C74" s="274" t="s">
        <v>209</v>
      </c>
      <c r="D74" s="275"/>
      <c r="E74" s="101">
        <v>56.87</v>
      </c>
      <c r="F74" s="102">
        <v>1655</v>
      </c>
      <c r="G74" s="103">
        <f t="shared" si="25"/>
        <v>94119.849999999991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1782.7648114901233</v>
      </c>
      <c r="N74" s="106">
        <f>M74/L74</f>
        <v>77.511513543048835</v>
      </c>
      <c r="O74" s="108">
        <f>L74-I74</f>
        <v>0</v>
      </c>
      <c r="P74" s="109">
        <f>N74-K74</f>
        <v>-9.4450081960816021</v>
      </c>
      <c r="Q74" s="110">
        <f>N74/K74</f>
        <v>0.89138240574506156</v>
      </c>
      <c r="R74" s="290"/>
      <c r="S74" s="47">
        <v>0.76131944444444444</v>
      </c>
      <c r="T74" s="48">
        <v>0.8</v>
      </c>
      <c r="U74" s="111">
        <v>5.3000000000000291</v>
      </c>
      <c r="V74" s="112">
        <v>55.700000000000074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-217.23518850987671</v>
      </c>
      <c r="AF74" s="110">
        <f>M74/J74</f>
        <v>0.89138240574506167</v>
      </c>
      <c r="AG74" s="282"/>
    </row>
    <row r="75" spans="1:33" ht="15.75" customHeight="1">
      <c r="A75" s="295"/>
      <c r="B75" s="163" t="s">
        <v>183</v>
      </c>
      <c r="C75" s="274" t="s">
        <v>210</v>
      </c>
      <c r="D75" s="275"/>
      <c r="E75" s="101">
        <v>47.6</v>
      </c>
      <c r="F75" s="102">
        <v>1869</v>
      </c>
      <c r="G75" s="103">
        <f t="shared" si="25"/>
        <v>88964.400000000009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1781.4138204924564</v>
      </c>
      <c r="N75" s="106">
        <f>M75/L75</f>
        <v>77.452774804019839</v>
      </c>
      <c r="O75" s="108">
        <f>L75-I75</f>
        <v>0</v>
      </c>
      <c r="P75" s="109">
        <f>N75-K75</f>
        <v>-9.5037469351105983</v>
      </c>
      <c r="Q75" s="110">
        <f>N75/K75</f>
        <v>0.89070691024622817</v>
      </c>
      <c r="R75" s="290"/>
      <c r="S75" s="47">
        <v>0.80420138888888892</v>
      </c>
      <c r="T75" s="48">
        <v>0.84791666666666665</v>
      </c>
      <c r="U75" s="111">
        <v>6.0499999999999865</v>
      </c>
      <c r="V75" s="112">
        <v>62.949999999999932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-218.58617950754365</v>
      </c>
      <c r="AF75" s="110">
        <f>M75/J75</f>
        <v>0.89070691024622817</v>
      </c>
      <c r="AG75" s="282"/>
    </row>
    <row r="76" spans="1:33" ht="15.75" customHeight="1">
      <c r="A76" s="29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96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96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96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96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96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96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96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96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96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96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96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96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97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1782.4018353661875</v>
      </c>
      <c r="N89" s="138">
        <f>M89/L89</f>
        <v>77.49573197244294</v>
      </c>
      <c r="O89" s="139">
        <f>L89-I89</f>
        <v>0</v>
      </c>
      <c r="P89" s="140">
        <f>N89-K89</f>
        <v>-9.4607897666874976</v>
      </c>
      <c r="Q89" s="141">
        <f>N89/K89</f>
        <v>0.89120091768309373</v>
      </c>
      <c r="R89" s="291"/>
      <c r="S89" s="142">
        <f>S73</f>
        <v>0.70854166666666663</v>
      </c>
      <c r="T89" s="143">
        <f>INDEX(T73:T88,COUNTA(T73:T88))</f>
        <v>0.84791666666666665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-217.59816463381253</v>
      </c>
      <c r="AF89" s="141">
        <f>M89/J89</f>
        <v>0.89120091768309373</v>
      </c>
      <c r="AG89" s="283"/>
    </row>
    <row r="90" spans="1:33" ht="15.75" customHeight="1">
      <c r="A90" s="28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2009</v>
      </c>
      <c r="G90" s="148">
        <f t="shared" ref="G90:G93" si="32">E90*F90</f>
        <v>115115.7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1784.0157868771596</v>
      </c>
      <c r="N90" s="152">
        <f>M90/L90</f>
        <v>84.953132708436172</v>
      </c>
      <c r="O90" s="154">
        <f>L90-I90</f>
        <v>0</v>
      </c>
      <c r="P90" s="155">
        <f>N90-K90</f>
        <v>-10.284962529659069</v>
      </c>
      <c r="Q90" s="156">
        <f>N90/K90</f>
        <v>0.89200789343857978</v>
      </c>
      <c r="R90" s="289">
        <f>Q106</f>
        <v>0.89163435453426643</v>
      </c>
      <c r="S90" s="157">
        <v>0.70863425925925927</v>
      </c>
      <c r="T90" s="158">
        <v>0.75555555555555554</v>
      </c>
      <c r="U90" s="159"/>
      <c r="V90" s="160">
        <v>67.56666666666662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-215.9842131228404</v>
      </c>
      <c r="AF90" s="156">
        <f>M90/J90</f>
        <v>0.89200789343857978</v>
      </c>
      <c r="AG90" s="281">
        <f>AF106</f>
        <v>0.89163435453426643</v>
      </c>
    </row>
    <row r="91" spans="1:33" ht="15.75" customHeight="1">
      <c r="A91" s="285"/>
      <c r="B91" s="163" t="s">
        <v>183</v>
      </c>
      <c r="C91" s="274" t="s">
        <v>206</v>
      </c>
      <c r="D91" s="275"/>
      <c r="E91" s="101">
        <v>50.67</v>
      </c>
      <c r="F91" s="102">
        <v>613</v>
      </c>
      <c r="G91" s="103">
        <f t="shared" si="32"/>
        <v>31060.710000000003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1783.9935327405037</v>
      </c>
      <c r="N91" s="106">
        <f>M91/L91</f>
        <v>89.199676637025192</v>
      </c>
      <c r="O91" s="108">
        <f>L91-I91</f>
        <v>0</v>
      </c>
      <c r="P91" s="109">
        <f>N91-K91</f>
        <v>-10.800323362974808</v>
      </c>
      <c r="Q91" s="110">
        <f>N91/K91</f>
        <v>0.89199676637025194</v>
      </c>
      <c r="R91" s="290"/>
      <c r="S91" s="47">
        <v>0.75929398148148153</v>
      </c>
      <c r="T91" s="48">
        <v>0.77361111111111114</v>
      </c>
      <c r="U91" s="111">
        <v>5.3833333333334288</v>
      </c>
      <c r="V91" s="112">
        <v>20.616666666666639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-216.00646725949628</v>
      </c>
      <c r="AF91" s="110">
        <f>M91/J91</f>
        <v>0.89199676637025183</v>
      </c>
      <c r="AG91" s="282"/>
    </row>
    <row r="92" spans="1:33" ht="15.75" customHeight="1">
      <c r="A92" s="285"/>
      <c r="B92" s="163" t="s">
        <v>183</v>
      </c>
      <c r="C92" s="274" t="s">
        <v>211</v>
      </c>
      <c r="D92" s="275"/>
      <c r="E92" s="101">
        <v>54.09</v>
      </c>
      <c r="F92" s="102">
        <v>1552</v>
      </c>
      <c r="G92" s="103">
        <f t="shared" si="32"/>
        <v>83947.680000000008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1782.7696234843684</v>
      </c>
      <c r="N92" s="106">
        <f>M92/L92</f>
        <v>93.829980183387804</v>
      </c>
      <c r="O92" s="108">
        <f>L92-I92</f>
        <v>0</v>
      </c>
      <c r="P92" s="109">
        <f>N92-K92</f>
        <v>-11.433177711349032</v>
      </c>
      <c r="Q92" s="110">
        <f>N92/K92</f>
        <v>0.8913848117421842</v>
      </c>
      <c r="R92" s="290"/>
      <c r="S92" s="47">
        <v>0.77708333333333335</v>
      </c>
      <c r="T92" s="48">
        <v>0.81335648148148143</v>
      </c>
      <c r="U92" s="111">
        <v>4.9999999999999822</v>
      </c>
      <c r="V92" s="112">
        <v>52.233333333333235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-217.23037651563163</v>
      </c>
      <c r="AF92" s="110">
        <f>M92/J92</f>
        <v>0.8913848117421842</v>
      </c>
      <c r="AG92" s="282"/>
    </row>
    <row r="93" spans="1:33" ht="15.75" customHeight="1">
      <c r="A93" s="285"/>
      <c r="B93" s="163" t="s">
        <v>183</v>
      </c>
      <c r="C93" s="274" t="s">
        <v>213</v>
      </c>
      <c r="D93" s="275"/>
      <c r="E93" s="101">
        <v>58.17</v>
      </c>
      <c r="F93" s="102">
        <v>1841</v>
      </c>
      <c r="G93" s="103">
        <f t="shared" si="32"/>
        <v>107090.97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1603.9690222652466</v>
      </c>
      <c r="N93" s="106">
        <f>M93/L93</f>
        <v>84.419422224486667</v>
      </c>
      <c r="O93" s="108">
        <f>L93-I93</f>
        <v>0</v>
      </c>
      <c r="P93" s="109">
        <f>N93-K93</f>
        <v>-10.317419880776498</v>
      </c>
      <c r="Q93" s="110">
        <f>N93/K93</f>
        <v>0.89109390125847032</v>
      </c>
      <c r="R93" s="290"/>
      <c r="S93" s="47">
        <v>0.8167592592592593</v>
      </c>
      <c r="T93" s="48">
        <v>0.86458333333333337</v>
      </c>
      <c r="U93" s="111">
        <v>4.9000000000001265</v>
      </c>
      <c r="V93" s="112">
        <v>68.866666666666674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-196.03097773475338</v>
      </c>
      <c r="AF93" s="110">
        <f>M93/J93</f>
        <v>0.89109390125847032</v>
      </c>
      <c r="AG93" s="282"/>
    </row>
    <row r="94" spans="1:33" ht="15.75" customHeight="1">
      <c r="A94" s="285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85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85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85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85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85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85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85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85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85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85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85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1738.6869913418195</v>
      </c>
      <c r="N106" s="138">
        <f>M106/L106</f>
        <v>88.0347843717377</v>
      </c>
      <c r="O106" s="139">
        <f>L106-I106</f>
        <v>0</v>
      </c>
      <c r="P106" s="140">
        <f>N106-K106</f>
        <v>-10.699392843452173</v>
      </c>
      <c r="Q106" s="141">
        <f>N106/K106</f>
        <v>0.89163435453426643</v>
      </c>
      <c r="R106" s="291"/>
      <c r="S106" s="142">
        <f>S90</f>
        <v>0.70863425925925927</v>
      </c>
      <c r="T106" s="143">
        <f>INDEX(T90:T105,COUNTA(T90:T105))</f>
        <v>0.86458333333333337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-211.31300865818048</v>
      </c>
      <c r="AF106" s="141">
        <f>M106/J106</f>
        <v>0.89163435453426643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dataConsolidate/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488" priority="2" operator="greaterThan">
      <formula>0</formula>
    </cfRule>
  </conditionalFormatting>
  <conditionalFormatting sqref="P5:P106 AE5:AE106">
    <cfRule type="cellIs" dxfId="487" priority="5" operator="lessThan">
      <formula>0</formula>
    </cfRule>
  </conditionalFormatting>
  <conditionalFormatting sqref="Q5:Q106 AF5:AF106">
    <cfRule type="cellIs" dxfId="486" priority="3" operator="greaterThan">
      <formula>1</formula>
    </cfRule>
    <cfRule type="cellIs" dxfId="485" priority="4" operator="lessThan">
      <formula>0.8</formula>
    </cfRule>
  </conditionalFormatting>
  <conditionalFormatting sqref="AG5 R5:R106">
    <cfRule type="cellIs" dxfId="484" priority="6" operator="lessThan">
      <formula>0.8</formula>
    </cfRule>
  </conditionalFormatting>
  <conditionalFormatting sqref="AG22:AG57">
    <cfRule type="cellIs" dxfId="483" priority="7" operator="lessThan">
      <formula>0.8</formula>
    </cfRule>
  </conditionalFormatting>
  <conditionalFormatting sqref="AG63:AG71">
    <cfRule type="cellIs" dxfId="482" priority="8" operator="lessThan">
      <formula>0.8</formula>
    </cfRule>
  </conditionalFormatting>
  <conditionalFormatting sqref="AG73:AG106">
    <cfRule type="cellIs" dxfId="481" priority="1" operator="lessThan">
      <formula>0.8</formula>
    </cfRule>
  </conditionalFormatting>
  <dataValidations count="1">
    <dataValidation type="list" allowBlank="1" showInputMessage="1" showErrorMessage="1" sqref="AA5:AB106" xr:uid="{52764166-851C-4138-919D-E8D06264EFF1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EA0A-E1F8-4AE4-B24E-E9FDF72DB2F5}">
  <sheetPr>
    <tabColor theme="8" tint="0.59999389629810485"/>
  </sheetPr>
  <dimension ref="B1:AR42"/>
  <sheetViews>
    <sheetView zoomScale="70" zoomScaleNormal="70" workbookViewId="0">
      <selection activeCell="U16" sqref="U1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247</v>
      </c>
      <c r="D3" s="263"/>
      <c r="E3" s="3" t="s">
        <v>2</v>
      </c>
      <c r="F3" s="264">
        <f>'0220(18度C)'!D1+'0220(4度C)'!D1</f>
        <v>108182</v>
      </c>
      <c r="G3" s="265"/>
      <c r="H3" s="3" t="s">
        <v>3</v>
      </c>
      <c r="I3" s="266">
        <f>'0220(18度C)'!F1+'0220(4度C)'!F1</f>
        <v>3391576.26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'0220(4度C)'!Y2</f>
        <v>0</v>
      </c>
      <c r="P6" s="229">
        <f>'0220(4度C)'!Z2</f>
        <v>0</v>
      </c>
      <c r="Q6" s="229">
        <f>'0220(4度C)'!AC2</f>
        <v>32</v>
      </c>
      <c r="R6" s="229">
        <f>'0220(4度C)'!AD2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486.52778546419211</v>
      </c>
      <c r="F7" s="235" t="e">
        <f>AVERAGE(#REF!,D15:K15)</f>
        <v>#REF!</v>
      </c>
      <c r="G7" s="236">
        <f>AVERAGE(D15:K15)</f>
        <v>184.5864204629159</v>
      </c>
      <c r="H7" s="237"/>
      <c r="I7" s="236">
        <f>AVERAGE(L15:O15)</f>
        <v>82.76028401501739</v>
      </c>
      <c r="J7" s="237"/>
      <c r="K7" s="236">
        <f>AVERAGE(D33:O33)</f>
        <v>652.38653502992452</v>
      </c>
      <c r="L7" s="237"/>
      <c r="M7" s="236">
        <f>AVERAGE(P33:X33)</f>
        <v>690.55737856600388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0.89099566704446387</v>
      </c>
      <c r="F8" s="243" t="e">
        <f>AVERAGE(D16:K16,#REF!)</f>
        <v>#REF!</v>
      </c>
      <c r="G8" s="222">
        <f>AVERAGE(D16:K16)</f>
        <v>0.89903880334720043</v>
      </c>
      <c r="H8" s="223"/>
      <c r="I8" s="222">
        <f>AVERAGE(L16:O16)</f>
        <v>0.89135965657360694</v>
      </c>
      <c r="J8" s="223"/>
      <c r="K8" s="222">
        <f>AVERAGE(D34:O34)</f>
        <v>0.88910161917813235</v>
      </c>
      <c r="L8" s="223"/>
      <c r="M8" s="222">
        <f>AVERAGE(P34:X34)</f>
        <v>0.88668841963021561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86.592223590624414</v>
      </c>
      <c r="F15" s="35" t="s">
        <v>42</v>
      </c>
      <c r="G15" s="35">
        <v>77.517511197941943</v>
      </c>
      <c r="H15" s="35">
        <v>80.814894431515469</v>
      </c>
      <c r="I15" s="35">
        <v>493.42105263158174</v>
      </c>
      <c r="J15" s="35" t="s">
        <v>42</v>
      </c>
      <c r="K15" s="36" t="s">
        <v>42</v>
      </c>
      <c r="L15" s="34" t="s">
        <v>42</v>
      </c>
      <c r="M15" s="37">
        <v>77.484651231357162</v>
      </c>
      <c r="N15" s="35" t="s">
        <v>42</v>
      </c>
      <c r="O15" s="38">
        <v>88.035916798677604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0.90631223780858317</v>
      </c>
      <c r="F16" s="43" t="s">
        <v>42</v>
      </c>
      <c r="G16" s="43">
        <f t="shared" si="0"/>
        <v>0.89145137877633229</v>
      </c>
      <c r="H16" s="43">
        <f t="shared" si="0"/>
        <v>0.89386171113645896</v>
      </c>
      <c r="I16" s="43">
        <f t="shared" si="0"/>
        <v>0.90452988566742754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0.89107348916060736</v>
      </c>
      <c r="N16" s="43" t="s">
        <v>42</v>
      </c>
      <c r="O16" s="46">
        <f t="shared" ref="O16" si="2">O15/O14</f>
        <v>0.89164582398660652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 t="s">
        <v>42</v>
      </c>
      <c r="G17" s="48">
        <v>0.29200231481481481</v>
      </c>
      <c r="H17" s="48">
        <v>0.25008101851851849</v>
      </c>
      <c r="I17" s="48">
        <v>0.43634259259259262</v>
      </c>
      <c r="J17" s="48" t="s">
        <v>42</v>
      </c>
      <c r="K17" s="48" t="s">
        <v>42</v>
      </c>
      <c r="L17" s="47" t="s">
        <v>42</v>
      </c>
      <c r="M17" s="49">
        <v>0.70834490740740741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0.56041666666666667</v>
      </c>
      <c r="F18" s="48" t="s">
        <v>42</v>
      </c>
      <c r="G18" s="48">
        <v>0.58194444444444449</v>
      </c>
      <c r="H18" s="48">
        <v>0.46527777777777779</v>
      </c>
      <c r="I18" s="48">
        <v>0.44513888888888886</v>
      </c>
      <c r="J18" s="48" t="s">
        <v>42</v>
      </c>
      <c r="K18" s="48" t="s">
        <v>42</v>
      </c>
      <c r="L18" s="47" t="s">
        <v>42</v>
      </c>
      <c r="M18" s="49">
        <v>0.8305555555555556</v>
      </c>
      <c r="N18" s="48" t="s">
        <v>42</v>
      </c>
      <c r="O18" s="50">
        <v>0.84185185185185185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/>
      <c r="G21" s="52">
        <v>9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267.66510379124253</v>
      </c>
      <c r="H33" s="35">
        <v>389.89655063324454</v>
      </c>
      <c r="I33" s="35" t="s">
        <v>42</v>
      </c>
      <c r="J33" s="35" t="s">
        <v>42</v>
      </c>
      <c r="K33" s="35">
        <v>741.01858079498982</v>
      </c>
      <c r="L33" s="35" t="s">
        <v>42</v>
      </c>
      <c r="M33" s="35">
        <v>683.43028796686269</v>
      </c>
      <c r="N33" s="35">
        <v>997.32596296239944</v>
      </c>
      <c r="O33" s="35">
        <v>834.9827240308083</v>
      </c>
      <c r="P33" s="34">
        <v>267.62823266846129</v>
      </c>
      <c r="Q33" s="35" t="s">
        <v>42</v>
      </c>
      <c r="R33" s="35" t="s">
        <v>42</v>
      </c>
      <c r="S33" s="35" t="s">
        <v>42</v>
      </c>
      <c r="T33" s="35">
        <v>704.42138418045852</v>
      </c>
      <c r="U33" s="35" t="s">
        <v>42</v>
      </c>
      <c r="V33" s="35">
        <v>683.77803052767024</v>
      </c>
      <c r="W33" s="35">
        <v>971.88711427941178</v>
      </c>
      <c r="X33" s="38">
        <v>825.07213117401761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0.87362915820752762</v>
      </c>
      <c r="H34" s="43">
        <f>H33/H32</f>
        <v>0.89976127069210288</v>
      </c>
      <c r="I34" s="43" t="s">
        <v>42</v>
      </c>
      <c r="J34" s="43" t="s">
        <v>42</v>
      </c>
      <c r="K34" s="43">
        <f>K33/K32</f>
        <v>0.89820434035756347</v>
      </c>
      <c r="L34" s="43" t="s">
        <v>42</v>
      </c>
      <c r="M34" s="43">
        <f>M33/M32</f>
        <v>0.89743371147163786</v>
      </c>
      <c r="N34" s="43">
        <f>N33/N32</f>
        <v>0.87999349673152893</v>
      </c>
      <c r="O34" s="43">
        <f>O33/O32</f>
        <v>0.88558773760843301</v>
      </c>
      <c r="P34" s="42">
        <f>P33/P32</f>
        <v>0.87350881495956112</v>
      </c>
      <c r="Q34" s="43" t="s">
        <v>42</v>
      </c>
      <c r="R34" s="43" t="s">
        <v>42</v>
      </c>
      <c r="S34" s="43" t="s">
        <v>42</v>
      </c>
      <c r="T34" s="43">
        <f>T33/T32</f>
        <v>0.89450334499105844</v>
      </c>
      <c r="U34" s="43" t="s">
        <v>42</v>
      </c>
      <c r="V34" s="43">
        <f>V33/V32</f>
        <v>0.89789034311714278</v>
      </c>
      <c r="W34" s="43">
        <f>W33/W32</f>
        <v>0.88353374025401066</v>
      </c>
      <c r="X34" s="46">
        <f>X33/X32</f>
        <v>0.8840058548293046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0.34400462962962963</v>
      </c>
      <c r="H35" s="48">
        <v>0.29166666666666669</v>
      </c>
      <c r="I35" s="48" t="s">
        <v>42</v>
      </c>
      <c r="J35" s="48" t="s">
        <v>42</v>
      </c>
      <c r="K35" s="48">
        <v>0.375</v>
      </c>
      <c r="L35" s="48" t="s">
        <v>42</v>
      </c>
      <c r="M35" s="48">
        <v>0.29166666666666669</v>
      </c>
      <c r="N35" s="48">
        <v>0.29166666666666669</v>
      </c>
      <c r="O35" s="48">
        <v>0.29197916666666668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0.70864583333333331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0.43263888888888891</v>
      </c>
      <c r="H36" s="48">
        <v>0.32291666666666669</v>
      </c>
      <c r="I36" s="48" t="s">
        <v>42</v>
      </c>
      <c r="J36" s="48" t="s">
        <v>42</v>
      </c>
      <c r="K36" s="48">
        <v>0.4661689814814815</v>
      </c>
      <c r="L36" s="48" t="s">
        <v>42</v>
      </c>
      <c r="M36" s="48">
        <v>0.35986111111111113</v>
      </c>
      <c r="N36" s="48">
        <v>0.4201388888888889</v>
      </c>
      <c r="O36" s="48">
        <v>0.40208333333333335</v>
      </c>
      <c r="P36" s="47">
        <v>0.79129629629629628</v>
      </c>
      <c r="Q36" s="48" t="s">
        <v>42</v>
      </c>
      <c r="R36" s="48" t="s">
        <v>42</v>
      </c>
      <c r="S36" s="48" t="s">
        <v>42</v>
      </c>
      <c r="T36" s="48">
        <v>0.82013888888888886</v>
      </c>
      <c r="U36" s="48" t="s">
        <v>42</v>
      </c>
      <c r="V36" s="48">
        <v>0.8167592592592593</v>
      </c>
      <c r="W36" s="48">
        <v>0.89478009259259261</v>
      </c>
      <c r="X36" s="50">
        <v>0.86041666666666672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0EE1-109E-45B3-B989-6B541BEEADF9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70607</v>
      </c>
      <c r="E1" s="88" t="s">
        <v>3</v>
      </c>
      <c r="F1" s="89">
        <f>SUM(G5:G191)</f>
        <v>1395694.1199999999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46073</v>
      </c>
      <c r="B2" s="332"/>
      <c r="C2" s="92" t="s">
        <v>40</v>
      </c>
      <c r="D2" s="93">
        <f>AVERAGE(N21,N38,N55,N72,N89,N106,N123,N140,N157,N174,N191)</f>
        <v>669.73691845541509</v>
      </c>
      <c r="E2" s="93" t="s">
        <v>91</v>
      </c>
      <c r="F2" s="94">
        <f>F1/D1</f>
        <v>19.767078618267309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1335</v>
      </c>
      <c r="G5" s="148">
        <f t="shared" ref="G5:G8" si="0">E5*F5</f>
        <v>38140.949999999997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3124.8374512353721</v>
      </c>
      <c r="N5" s="152">
        <f>M5/L5</f>
        <v>260.40312093628103</v>
      </c>
      <c r="O5" s="154">
        <f>L5-I5</f>
        <v>0</v>
      </c>
      <c r="P5" s="155">
        <f>N5-K5</f>
        <v>-39.596879063718973</v>
      </c>
      <c r="Q5" s="156">
        <f>N5/K5</f>
        <v>0.8680104031209368</v>
      </c>
      <c r="R5" s="289">
        <f>Q21</f>
        <v>0.87362915820752762</v>
      </c>
      <c r="S5" s="157">
        <v>0.34400462962962963</v>
      </c>
      <c r="T5" s="158">
        <v>0.36180555555555555</v>
      </c>
      <c r="U5" s="159"/>
      <c r="V5" s="160">
        <v>25.633333333333319</v>
      </c>
      <c r="W5" s="161"/>
      <c r="X5" s="162"/>
      <c r="Y5" s="292"/>
      <c r="Z5" s="293"/>
      <c r="AA5" s="115">
        <f>M5-J5</f>
        <v>-475.1625487646279</v>
      </c>
      <c r="AB5" s="156">
        <f>M5/J5</f>
        <v>0.86801040312093669</v>
      </c>
      <c r="AC5" s="281">
        <f>AB21</f>
        <v>0.87362915820752773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1678</v>
      </c>
      <c r="G6" s="103">
        <f t="shared" si="0"/>
        <v>50088.3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3139.7089397089394</v>
      </c>
      <c r="N6" s="106">
        <f>M6/L6</f>
        <v>261.64241164241162</v>
      </c>
      <c r="O6" s="108">
        <f>L6-I6</f>
        <v>0</v>
      </c>
      <c r="P6" s="109">
        <f>N6-K6</f>
        <v>-38.357588357588384</v>
      </c>
      <c r="Q6" s="110">
        <f>N6/K6</f>
        <v>0.87214137214137211</v>
      </c>
      <c r="R6" s="290"/>
      <c r="S6" s="47">
        <v>0.36527777777777776</v>
      </c>
      <c r="T6" s="48">
        <v>0.38754629629629628</v>
      </c>
      <c r="U6" s="111">
        <v>4.9999999999999822</v>
      </c>
      <c r="V6" s="112">
        <v>32.06666666666667</v>
      </c>
      <c r="W6" s="113"/>
      <c r="X6" s="116"/>
      <c r="Y6" s="276"/>
      <c r="Z6" s="277"/>
      <c r="AA6" s="117">
        <f>M6-J6</f>
        <v>-460.2910602910606</v>
      </c>
      <c r="AB6" s="110">
        <f>M6/J6</f>
        <v>0.87214137214137211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1627</v>
      </c>
      <c r="G7" s="103">
        <f t="shared" si="0"/>
        <v>48029.04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3140.5898123324359</v>
      </c>
      <c r="N7" s="106">
        <f>M7/L7</f>
        <v>261.71581769436966</v>
      </c>
      <c r="O7" s="108">
        <f>L7-I7</f>
        <v>0</v>
      </c>
      <c r="P7" s="109">
        <f>N7-K7</f>
        <v>-38.284182305630338</v>
      </c>
      <c r="Q7" s="110">
        <f>N7/K7</f>
        <v>0.87238605898123223</v>
      </c>
      <c r="R7" s="290"/>
      <c r="S7" s="47">
        <v>0.39097222222222222</v>
      </c>
      <c r="T7" s="48">
        <v>0.41255787037037039</v>
      </c>
      <c r="U7" s="111">
        <v>4.9333333333333584</v>
      </c>
      <c r="V7" s="112">
        <v>31.083333333333371</v>
      </c>
      <c r="W7" s="113"/>
      <c r="X7" s="116"/>
      <c r="Y7" s="276"/>
      <c r="Z7" s="277"/>
      <c r="AA7" s="117">
        <f>M7-J7</f>
        <v>-459.41018766756406</v>
      </c>
      <c r="AB7" s="110">
        <f>M7/J7</f>
        <v>0.87238605898123223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1248</v>
      </c>
      <c r="G8" s="103">
        <f t="shared" si="0"/>
        <v>31998.720000000001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3175.1236749116524</v>
      </c>
      <c r="N8" s="106">
        <f>M8/L8</f>
        <v>288.64760681015019</v>
      </c>
      <c r="O8" s="108">
        <f>L8-I8</f>
        <v>0</v>
      </c>
      <c r="P8" s="109">
        <f>N8-K8</f>
        <v>-38.625120462577058</v>
      </c>
      <c r="Q8" s="110">
        <f>N8/K8</f>
        <v>0.88197879858657013</v>
      </c>
      <c r="R8" s="290"/>
      <c r="S8" s="47">
        <v>0.41626157407407405</v>
      </c>
      <c r="T8" s="48">
        <v>0.43263888888888891</v>
      </c>
      <c r="U8" s="111">
        <v>5.3333333333332611</v>
      </c>
      <c r="V8" s="112">
        <v>23.583333333333396</v>
      </c>
      <c r="W8" s="113"/>
      <c r="X8" s="116"/>
      <c r="Y8" s="276"/>
      <c r="Z8" s="277"/>
      <c r="AA8" s="117">
        <f>M8-J8</f>
        <v>-424.87632508834758</v>
      </c>
      <c r="AB8" s="110">
        <f>M8/J8</f>
        <v>0.88197879858657013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3145.0649695470997</v>
      </c>
      <c r="N21" s="138">
        <f>M21/L21</f>
        <v>267.66510379124253</v>
      </c>
      <c r="O21" s="139">
        <f>L21-I21</f>
        <v>0</v>
      </c>
      <c r="P21" s="140">
        <f>N21-K21</f>
        <v>-38.717874932161749</v>
      </c>
      <c r="Q21" s="141">
        <f>N21/K21</f>
        <v>0.87362915820752762</v>
      </c>
      <c r="R21" s="291"/>
      <c r="S21" s="142">
        <f>S5</f>
        <v>0.34400462962962963</v>
      </c>
      <c r="T21" s="143">
        <f>INDEX(T5:T20,COUNTA(T5:T20))</f>
        <v>0.43263888888888891</v>
      </c>
      <c r="U21" s="144"/>
      <c r="V21" s="166"/>
      <c r="W21" s="167"/>
      <c r="X21" s="138"/>
      <c r="Y21" s="279"/>
      <c r="Z21" s="280"/>
      <c r="AA21" s="168">
        <f>M21-J21</f>
        <v>-454.93503045290026</v>
      </c>
      <c r="AB21" s="141">
        <f>M21/J21</f>
        <v>0.87362915820752773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705</v>
      </c>
      <c r="G22" s="148">
        <f t="shared" ref="G22:G23" si="5">E22*F22</f>
        <v>9891.15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2339.1705069124419</v>
      </c>
      <c r="N22" s="152">
        <f>M22/L22</f>
        <v>389.86175115207362</v>
      </c>
      <c r="O22" s="154">
        <f>L22-I22</f>
        <v>0</v>
      </c>
      <c r="P22" s="155">
        <f>N22-K22</f>
        <v>-43.471582181259691</v>
      </c>
      <c r="Q22" s="156">
        <f>N22/K22</f>
        <v>0.89968096419709298</v>
      </c>
      <c r="R22" s="289">
        <f>Q38</f>
        <v>0.89976127069210288</v>
      </c>
      <c r="S22" s="157">
        <v>0.29166666666666669</v>
      </c>
      <c r="T22" s="158">
        <v>0.30422453703703706</v>
      </c>
      <c r="U22" s="159"/>
      <c r="V22" s="160">
        <v>18.083333333333336</v>
      </c>
      <c r="W22" s="158"/>
      <c r="X22" s="169"/>
      <c r="Y22" s="292"/>
      <c r="Z22" s="293"/>
      <c r="AA22" s="115">
        <f>M22-J22</f>
        <v>-260.82949308755815</v>
      </c>
      <c r="AB22" s="156">
        <f>M22/J22</f>
        <v>0.89968096419709298</v>
      </c>
      <c r="AC22" s="281">
        <f>AB38</f>
        <v>0.89976127069210288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852</v>
      </c>
      <c r="G23" s="103">
        <f t="shared" si="5"/>
        <v>12345.48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2339.5881006864929</v>
      </c>
      <c r="N23" s="106">
        <f>M23/L23</f>
        <v>389.93135011441547</v>
      </c>
      <c r="O23" s="108">
        <f>L23-I23</f>
        <v>0</v>
      </c>
      <c r="P23" s="109">
        <f>N23-K23</f>
        <v>-43.401983218917849</v>
      </c>
      <c r="Q23" s="110">
        <f>N23/K23</f>
        <v>0.89984157718711266</v>
      </c>
      <c r="R23" s="290"/>
      <c r="S23" s="47">
        <v>0.30774305555555553</v>
      </c>
      <c r="T23" s="48">
        <v>0.32291666666666669</v>
      </c>
      <c r="U23" s="111">
        <v>5.066666666666606</v>
      </c>
      <c r="V23" s="112">
        <v>21.850000000000058</v>
      </c>
      <c r="W23" s="113"/>
      <c r="X23" s="13"/>
      <c r="Y23" s="276"/>
      <c r="Z23" s="277"/>
      <c r="AA23" s="117">
        <f>M23-J23</f>
        <v>-260.41189931350709</v>
      </c>
      <c r="AB23" s="110">
        <f>M23/J23</f>
        <v>0.89984157718711266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2339.3793037994674</v>
      </c>
      <c r="N38" s="138">
        <f>M38/L38</f>
        <v>389.89655063324454</v>
      </c>
      <c r="O38" s="139">
        <f>L38-I38</f>
        <v>0</v>
      </c>
      <c r="P38" s="140">
        <f>N38-K38</f>
        <v>-43.43678270008877</v>
      </c>
      <c r="Q38" s="141">
        <f>N38/K38</f>
        <v>0.89976127069210288</v>
      </c>
      <c r="R38" s="291"/>
      <c r="S38" s="142">
        <f>S22</f>
        <v>0.29166666666666669</v>
      </c>
      <c r="T38" s="143">
        <f>INDEX(T22:T37,COUNTA(T22:T37))</f>
        <v>0.32291666666666669</v>
      </c>
      <c r="U38" s="144"/>
      <c r="V38" s="166"/>
      <c r="W38" s="167"/>
      <c r="X38" s="138"/>
      <c r="Y38" s="279"/>
      <c r="Z38" s="280"/>
      <c r="AA38" s="168">
        <f>M38-J38</f>
        <v>-260.62069620053262</v>
      </c>
      <c r="AB38" s="141">
        <f>M38/J38</f>
        <v>0.89976127069210288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1989</v>
      </c>
      <c r="G39" s="148">
        <f t="shared" ref="G39:G41" si="9">E39*F39</f>
        <v>35583.21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2961.2903225806463</v>
      </c>
      <c r="N39" s="152">
        <f>M39/L39</f>
        <v>740.32258064516157</v>
      </c>
      <c r="O39" s="154">
        <f>L39-I39</f>
        <v>0</v>
      </c>
      <c r="P39" s="155">
        <f>N39-K39</f>
        <v>-84.677419354838435</v>
      </c>
      <c r="Q39" s="156">
        <f>N39/K39</f>
        <v>0.89736070381231703</v>
      </c>
      <c r="R39" s="289">
        <f>Q55</f>
        <v>0.89820434035756347</v>
      </c>
      <c r="S39" s="157">
        <v>0.375</v>
      </c>
      <c r="T39" s="158">
        <v>0.4029861111111111</v>
      </c>
      <c r="U39" s="159"/>
      <c r="V39" s="160">
        <v>40.299999999999983</v>
      </c>
      <c r="W39" s="158"/>
      <c r="X39" s="169"/>
      <c r="Y39" s="292"/>
      <c r="Z39" s="293"/>
      <c r="AA39" s="115">
        <f>M39-J39</f>
        <v>-338.70967741935374</v>
      </c>
      <c r="AB39" s="156">
        <f>M39/J39</f>
        <v>0.89736070381231703</v>
      </c>
      <c r="AC39" s="281">
        <f>AB55</f>
        <v>0.89820434035756347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883</v>
      </c>
      <c r="G40" s="103">
        <f t="shared" si="9"/>
        <v>18940.349999999999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2968.0672268907574</v>
      </c>
      <c r="N40" s="106">
        <f>M40/L40</f>
        <v>742.01680672268935</v>
      </c>
      <c r="O40" s="108">
        <f>L40-I40</f>
        <v>0</v>
      </c>
      <c r="P40" s="109">
        <f>N40-K40</f>
        <v>-82.983193277310647</v>
      </c>
      <c r="Q40" s="110">
        <f>N40/K40</f>
        <v>0.89941431117901738</v>
      </c>
      <c r="R40" s="290"/>
      <c r="S40" s="47">
        <v>0.40635416666666668</v>
      </c>
      <c r="T40" s="48">
        <v>0.41875000000000001</v>
      </c>
      <c r="U40" s="111">
        <v>4.8500000000000387</v>
      </c>
      <c r="V40" s="112">
        <v>17.849999999999994</v>
      </c>
      <c r="W40" s="113"/>
      <c r="X40" s="116"/>
      <c r="Y40" s="276"/>
      <c r="Z40" s="277"/>
      <c r="AA40" s="117">
        <f>M40-J40</f>
        <v>-331.93277310924259</v>
      </c>
      <c r="AB40" s="110">
        <f>M40/J40</f>
        <v>0.89941431117901738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3125</v>
      </c>
      <c r="G41" s="103">
        <f t="shared" si="9"/>
        <v>52062.5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2962.8654200684732</v>
      </c>
      <c r="N41" s="106">
        <f>M41/L41</f>
        <v>740.7163550171183</v>
      </c>
      <c r="O41" s="108">
        <f>L41-I41</f>
        <v>0</v>
      </c>
      <c r="P41" s="109">
        <f>N41-K41</f>
        <v>-84.283644982881697</v>
      </c>
      <c r="Q41" s="110">
        <f>N41/K41</f>
        <v>0.89783800608135556</v>
      </c>
      <c r="R41" s="290"/>
      <c r="S41" s="47">
        <v>0.42222222222222222</v>
      </c>
      <c r="T41" s="48">
        <v>0.4661689814814815</v>
      </c>
      <c r="U41" s="111">
        <v>4.9999999999999822</v>
      </c>
      <c r="V41" s="112">
        <v>63.283333333333367</v>
      </c>
      <c r="W41" s="113"/>
      <c r="X41" s="13"/>
      <c r="Y41" s="276"/>
      <c r="Z41" s="277"/>
      <c r="AA41" s="117">
        <f>M41-J41</f>
        <v>-337.13457993152679</v>
      </c>
      <c r="AB41" s="110">
        <f>M41/J41</f>
        <v>0.89783800608135556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2964.0743231799593</v>
      </c>
      <c r="N55" s="138">
        <f>M55/L55</f>
        <v>741.01858079498982</v>
      </c>
      <c r="O55" s="139">
        <f>L55-I55</f>
        <v>0</v>
      </c>
      <c r="P55" s="140">
        <f>N55-K55</f>
        <v>-83.981419205010184</v>
      </c>
      <c r="Q55" s="141">
        <f>N55/K55</f>
        <v>0.89820434035756347</v>
      </c>
      <c r="R55" s="291"/>
      <c r="S55" s="142">
        <f>S39</f>
        <v>0.375</v>
      </c>
      <c r="T55" s="143">
        <f>INDEX(T39:T54,COUNTA(T39:T54))</f>
        <v>0.4661689814814815</v>
      </c>
      <c r="U55" s="144"/>
      <c r="V55" s="166"/>
      <c r="W55" s="167"/>
      <c r="X55" s="138"/>
      <c r="Y55" s="279"/>
      <c r="Z55" s="280"/>
      <c r="AA55" s="168">
        <f>M55-J55</f>
        <v>-335.92567682004074</v>
      </c>
      <c r="AB55" s="141">
        <f>M55/J55</f>
        <v>0.89820434035756347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756</v>
      </c>
      <c r="G56" s="148">
        <f t="shared" ref="G56:G58" si="14">E56*F56</f>
        <v>16843.68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2964.7058823529424</v>
      </c>
      <c r="N56" s="152">
        <f>M56/L56</f>
        <v>592.94117647058852</v>
      </c>
      <c r="O56" s="154">
        <f>L56-I56</f>
        <v>0</v>
      </c>
      <c r="P56" s="155">
        <f>N56-K56</f>
        <v>-67.058823529411484</v>
      </c>
      <c r="Q56" s="156">
        <f>N56/K56</f>
        <v>0.89839572192513406</v>
      </c>
      <c r="R56" s="289">
        <f>Q72</f>
        <v>0.89743371147163786</v>
      </c>
      <c r="S56" s="157">
        <v>0.29166666666666669</v>
      </c>
      <c r="T56" s="158">
        <v>0.30229166666666668</v>
      </c>
      <c r="U56" s="159"/>
      <c r="V56" s="160">
        <v>15.299999999999994</v>
      </c>
      <c r="W56" s="161"/>
      <c r="X56" s="162"/>
      <c r="Y56" s="292"/>
      <c r="Z56" s="293"/>
      <c r="AA56" s="115">
        <f>M56-J56</f>
        <v>-335.29411764705765</v>
      </c>
      <c r="AB56" s="156">
        <f>M56/J56</f>
        <v>0.89839572192513406</v>
      </c>
      <c r="AC56" s="281">
        <f>AB72</f>
        <v>0.89743371147163775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1337</v>
      </c>
      <c r="G57" s="103">
        <f t="shared" si="14"/>
        <v>36459.99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2960.1476014760146</v>
      </c>
      <c r="N57" s="106">
        <f>M57/L57</f>
        <v>592.02952029520293</v>
      </c>
      <c r="O57" s="108">
        <f>L57-I57</f>
        <v>0</v>
      </c>
      <c r="P57" s="109">
        <f>N57-K57</f>
        <v>-67.970479704797071</v>
      </c>
      <c r="Q57" s="110">
        <f>N57/K57</f>
        <v>0.89701442468970138</v>
      </c>
      <c r="R57" s="290"/>
      <c r="S57" s="47">
        <v>0.30555555555555558</v>
      </c>
      <c r="T57" s="48">
        <v>0.32437500000000002</v>
      </c>
      <c r="U57" s="111">
        <v>4.7000000000000153</v>
      </c>
      <c r="V57" s="112">
        <v>27.1</v>
      </c>
      <c r="W57" s="113"/>
      <c r="X57" s="116"/>
      <c r="Y57" s="276"/>
      <c r="Z57" s="277"/>
      <c r="AA57" s="117">
        <f>M57-J57</f>
        <v>-339.85239852398536</v>
      </c>
      <c r="AB57" s="110">
        <f>M57/J57</f>
        <v>0.89701442468970138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2279</v>
      </c>
      <c r="G58" s="103">
        <f t="shared" si="14"/>
        <v>42229.87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2959.7402597402579</v>
      </c>
      <c r="N58" s="106">
        <f>M58/L58</f>
        <v>986.580086580086</v>
      </c>
      <c r="O58" s="108">
        <f>L58-I58</f>
        <v>0</v>
      </c>
      <c r="P58" s="109">
        <f>N58-K58</f>
        <v>-113.419913419914</v>
      </c>
      <c r="Q58" s="110">
        <f>N58/K58</f>
        <v>0.89689098780007814</v>
      </c>
      <c r="R58" s="290"/>
      <c r="S58" s="47">
        <v>0.32777777777777778</v>
      </c>
      <c r="T58" s="48">
        <v>0.35986111111111113</v>
      </c>
      <c r="U58" s="111">
        <v>4.8999999999999666</v>
      </c>
      <c r="V58" s="112">
        <v>46.200000000000031</v>
      </c>
      <c r="W58" s="113"/>
      <c r="X58" s="116"/>
      <c r="Y58" s="276"/>
      <c r="Z58" s="277"/>
      <c r="AA58" s="117">
        <f>M58-J58</f>
        <v>-340.2597402597421</v>
      </c>
      <c r="AB58" s="110">
        <f>M58/J58</f>
        <v>0.89689098780007814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2961.5312478564047</v>
      </c>
      <c r="N72" s="138">
        <f>M72/L72</f>
        <v>683.43028796686269</v>
      </c>
      <c r="O72" s="139">
        <f>L72-I72</f>
        <v>0</v>
      </c>
      <c r="P72" s="140">
        <f>N72-K72</f>
        <v>-78.108173571598854</v>
      </c>
      <c r="Q72" s="141">
        <f>N72/K72</f>
        <v>0.89743371147163786</v>
      </c>
      <c r="R72" s="291"/>
      <c r="S72" s="142">
        <f>S56</f>
        <v>0.29166666666666669</v>
      </c>
      <c r="T72" s="143">
        <f>INDEX(T56:T71,COUNTA(T56:T71))</f>
        <v>0.35986111111111113</v>
      </c>
      <c r="U72" s="144"/>
      <c r="V72" s="166"/>
      <c r="W72" s="99"/>
      <c r="X72" s="69"/>
      <c r="Y72" s="279"/>
      <c r="Z72" s="280"/>
      <c r="AA72" s="168">
        <f>M72-J72</f>
        <v>-338.46875214359534</v>
      </c>
      <c r="AB72" s="141">
        <f>M72/J72</f>
        <v>0.89743371147163775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704</v>
      </c>
      <c r="G73" s="148">
        <f t="shared" ref="G73:G75" si="18">E73*F73</f>
        <v>12798.72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3144.4168734491327</v>
      </c>
      <c r="N73" s="152">
        <f>M73/L73</f>
        <v>1048.1389578163776</v>
      </c>
      <c r="O73" s="154">
        <f>L73-I73</f>
        <v>0</v>
      </c>
      <c r="P73" s="155">
        <f>N73-K73</f>
        <v>-151.86104218362243</v>
      </c>
      <c r="Q73" s="156">
        <f>N73/K73</f>
        <v>0.873449131513648</v>
      </c>
      <c r="R73" s="289">
        <f>Q89</f>
        <v>0.87999349673152893</v>
      </c>
      <c r="S73" s="157">
        <v>0.29166666666666669</v>
      </c>
      <c r="T73" s="158">
        <v>0.30099537037037039</v>
      </c>
      <c r="U73" s="159"/>
      <c r="V73" s="160">
        <v>13.433333333333328</v>
      </c>
      <c r="W73" s="161"/>
      <c r="X73" s="162"/>
      <c r="Y73" s="292"/>
      <c r="Z73" s="293"/>
      <c r="AA73" s="115">
        <f>M73-J73</f>
        <v>-455.58312655086729</v>
      </c>
      <c r="AB73" s="156">
        <f>M73/J73</f>
        <v>0.873449131513648</v>
      </c>
      <c r="AC73" s="281">
        <f>AB89</f>
        <v>0.87999349673152893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3051</v>
      </c>
      <c r="G74" s="103">
        <f t="shared" si="18"/>
        <v>42805.53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2692.0588235294117</v>
      </c>
      <c r="N74" s="106">
        <f>M74/L74</f>
        <v>897.35294117647061</v>
      </c>
      <c r="O74" s="108">
        <f>L74-I74</f>
        <v>0</v>
      </c>
      <c r="P74" s="109">
        <f>N74-K74</f>
        <v>-102.64705882352939</v>
      </c>
      <c r="Q74" s="110">
        <f>N74/K74</f>
        <v>0.89735294117647058</v>
      </c>
      <c r="R74" s="290"/>
      <c r="S74" s="47">
        <v>0.31111111111111117</v>
      </c>
      <c r="T74" s="48">
        <v>0.35833333333333339</v>
      </c>
      <c r="U74" s="111">
        <v>14.566666666666732</v>
      </c>
      <c r="V74" s="112">
        <v>68</v>
      </c>
      <c r="W74" s="113"/>
      <c r="X74" s="116"/>
      <c r="Y74" s="276"/>
      <c r="Z74" s="277"/>
      <c r="AA74" s="117">
        <f>M74-J74</f>
        <v>-307.94117647058829</v>
      </c>
      <c r="AB74" s="110">
        <f>M74/J74</f>
        <v>0.89735294117647058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3797</v>
      </c>
      <c r="G75" s="103">
        <f t="shared" si="18"/>
        <v>54221.159999999996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3139.4579696830492</v>
      </c>
      <c r="N75" s="106">
        <f>M75/L75</f>
        <v>1046.4859898943498</v>
      </c>
      <c r="O75" s="108">
        <f>L75-I75</f>
        <v>0</v>
      </c>
      <c r="P75" s="109">
        <f>N75-K75</f>
        <v>-153.51401010565019</v>
      </c>
      <c r="Q75" s="110">
        <f>N75/K75</f>
        <v>0.87207165824529154</v>
      </c>
      <c r="R75" s="290"/>
      <c r="S75" s="47">
        <v>0.36974537037037036</v>
      </c>
      <c r="T75" s="48">
        <v>0.4201388888888889</v>
      </c>
      <c r="U75" s="111">
        <v>16.433333333333238</v>
      </c>
      <c r="V75" s="112">
        <v>72.566666666666691</v>
      </c>
      <c r="W75" s="113"/>
      <c r="X75" s="116"/>
      <c r="Y75" s="276"/>
      <c r="Z75" s="277"/>
      <c r="AA75" s="117">
        <f>M75-J75</f>
        <v>-460.54203031695079</v>
      </c>
      <c r="AB75" s="110">
        <f>M75/J75</f>
        <v>0.87207165824529143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2991.9778888871983</v>
      </c>
      <c r="N89" s="138">
        <f>M89/L89</f>
        <v>997.32596296239944</v>
      </c>
      <c r="O89" s="139">
        <f>L89-I89</f>
        <v>0</v>
      </c>
      <c r="P89" s="140">
        <f>N89-K89</f>
        <v>-136.00737037093381</v>
      </c>
      <c r="Q89" s="141">
        <f>N89/K89</f>
        <v>0.87999349673152893</v>
      </c>
      <c r="R89" s="291"/>
      <c r="S89" s="142">
        <f>S73</f>
        <v>0.29166666666666669</v>
      </c>
      <c r="T89" s="143">
        <f>INDEX(T73:T88,COUNTA(T73:T88))</f>
        <v>0.4201388888888889</v>
      </c>
      <c r="U89" s="144"/>
      <c r="V89" s="166"/>
      <c r="W89" s="99"/>
      <c r="X89" s="69"/>
      <c r="Y89" s="279"/>
      <c r="Z89" s="280"/>
      <c r="AA89" s="168">
        <f>M89-J89</f>
        <v>-408.02211111280167</v>
      </c>
      <c r="AB89" s="141">
        <f>M89/J89</f>
        <v>0.87999349673152893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856</v>
      </c>
      <c r="G90" s="148">
        <f t="shared" ref="G90:G93" si="23">E90*F90</f>
        <v>21425.68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2926.4957264957357</v>
      </c>
      <c r="N90" s="152">
        <f>M90/L90</f>
        <v>731.62393162393391</v>
      </c>
      <c r="O90" s="154">
        <f>L90-I90</f>
        <v>0</v>
      </c>
      <c r="P90" s="155">
        <f>N90-K90</f>
        <v>-93.376068376066087</v>
      </c>
      <c r="Q90" s="156">
        <f>N90/K90</f>
        <v>0.88681688681688964</v>
      </c>
      <c r="R90" s="289">
        <f>Q106</f>
        <v>0.88558773760843301</v>
      </c>
      <c r="S90" s="157">
        <v>0.29197916666666668</v>
      </c>
      <c r="T90" s="158">
        <v>0.30416666666666664</v>
      </c>
      <c r="U90" s="159"/>
      <c r="V90" s="160">
        <v>17.549999999999947</v>
      </c>
      <c r="W90" s="158"/>
      <c r="X90" s="169"/>
      <c r="Y90" s="292"/>
      <c r="Z90" s="293"/>
      <c r="AA90" s="115">
        <f>M90-J90</f>
        <v>-373.50427350426435</v>
      </c>
      <c r="AB90" s="156">
        <f>M90/J90</f>
        <v>0.88681688681688964</v>
      </c>
      <c r="AC90" s="281">
        <f>AB106</f>
        <v>0.88558773760843301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1168</v>
      </c>
      <c r="G91" s="103">
        <f t="shared" si="23"/>
        <v>28989.760000000002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2930.1742160278736</v>
      </c>
      <c r="N91" s="106">
        <f>M91/L91</f>
        <v>732.54355400696841</v>
      </c>
      <c r="O91" s="108">
        <f>L91-I91</f>
        <v>0</v>
      </c>
      <c r="P91" s="109">
        <f>N91-K91</f>
        <v>-92.456445993031593</v>
      </c>
      <c r="Q91" s="110">
        <f>N91/K91</f>
        <v>0.88793158061450717</v>
      </c>
      <c r="R91" s="290"/>
      <c r="S91" s="47">
        <v>0.31464120370370369</v>
      </c>
      <c r="T91" s="48">
        <v>0.33124999999999999</v>
      </c>
      <c r="U91" s="111">
        <v>15.083333333333346</v>
      </c>
      <c r="V91" s="112">
        <v>23.916666666666675</v>
      </c>
      <c r="W91" s="113"/>
      <c r="X91" s="13"/>
      <c r="Y91" s="276"/>
      <c r="Z91" s="277"/>
      <c r="AA91" s="117">
        <f>M91-J91</f>
        <v>-369.82578397212637</v>
      </c>
      <c r="AB91" s="110">
        <f>M91/J91</f>
        <v>0.88793158061450717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1835</v>
      </c>
      <c r="G92" s="103">
        <f t="shared" si="23"/>
        <v>55050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2691.9315403422984</v>
      </c>
      <c r="N92" s="106">
        <f>M92/L92</f>
        <v>897.31051344743275</v>
      </c>
      <c r="O92" s="108">
        <f>L92-I92</f>
        <v>0</v>
      </c>
      <c r="P92" s="109">
        <f>N92-K92</f>
        <v>-102.68948655256725</v>
      </c>
      <c r="Q92" s="110">
        <f>N92/K92</f>
        <v>0.89731051344743273</v>
      </c>
      <c r="R92" s="290"/>
      <c r="S92" s="47">
        <v>0.34243055555555557</v>
      </c>
      <c r="T92" s="48">
        <v>0.37083333333333335</v>
      </c>
      <c r="U92" s="111">
        <v>16.100000000000037</v>
      </c>
      <c r="V92" s="112">
        <v>40.9</v>
      </c>
      <c r="W92" s="113"/>
      <c r="X92" s="13"/>
      <c r="Y92" s="276"/>
      <c r="Z92" s="277"/>
      <c r="AA92" s="117">
        <f>M92-J92</f>
        <v>-308.06845965770162</v>
      </c>
      <c r="AB92" s="110">
        <f>M92/J92</f>
        <v>0.89731051344743284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1554</v>
      </c>
      <c r="G93" s="103">
        <f t="shared" si="23"/>
        <v>28251.72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3141.1566535654069</v>
      </c>
      <c r="N93" s="106">
        <f>M93/L93</f>
        <v>1047.0522178551357</v>
      </c>
      <c r="O93" s="108">
        <f>L93-I93</f>
        <v>0</v>
      </c>
      <c r="P93" s="109">
        <f>N93-K93</f>
        <v>-152.94778214486428</v>
      </c>
      <c r="Q93" s="110">
        <f>N93/K93</f>
        <v>0.87254351487927972</v>
      </c>
      <c r="R93" s="290"/>
      <c r="S93" s="47">
        <v>0.38146990740740738</v>
      </c>
      <c r="T93" s="48">
        <v>0.40208333333333335</v>
      </c>
      <c r="U93" s="111">
        <v>15.31666666666661</v>
      </c>
      <c r="V93" s="112">
        <v>29.68333333333339</v>
      </c>
      <c r="W93" s="113"/>
      <c r="X93" s="116"/>
      <c r="Y93" s="276"/>
      <c r="Z93" s="277"/>
      <c r="AA93" s="117">
        <f>M93-J93</f>
        <v>-458.84334643459306</v>
      </c>
      <c r="AB93" s="110">
        <f>M93/J93</f>
        <v>0.87254351487927972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2922.4395341078289</v>
      </c>
      <c r="N106" s="138">
        <f>M106/L106</f>
        <v>834.9827240308083</v>
      </c>
      <c r="O106" s="139">
        <f>L106-I106</f>
        <v>0</v>
      </c>
      <c r="P106" s="140">
        <f>N106-K106</f>
        <v>-107.87441882633459</v>
      </c>
      <c r="Q106" s="141">
        <f>N106/K106</f>
        <v>0.88558773760843301</v>
      </c>
      <c r="R106" s="291"/>
      <c r="S106" s="142">
        <f>S90</f>
        <v>0.29197916666666668</v>
      </c>
      <c r="T106" s="143">
        <f>INDEX(T90:T105,COUNTA(T90:T105))</f>
        <v>0.40208333333333335</v>
      </c>
      <c r="U106" s="144"/>
      <c r="V106" s="166"/>
      <c r="W106" s="167"/>
      <c r="X106" s="138"/>
      <c r="Y106" s="279"/>
      <c r="Z106" s="280"/>
      <c r="AA106" s="168">
        <f>M106-J106</f>
        <v>-377.56046589217112</v>
      </c>
      <c r="AB106" s="141">
        <f>M106/J106</f>
        <v>0.88558773760843301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1273</v>
      </c>
      <c r="G107" s="148">
        <f t="shared" ref="G107:G110" si="27">E107*F107</f>
        <v>32639.72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3173.6842105263327</v>
      </c>
      <c r="N107" s="152">
        <f>M107/L107</f>
        <v>288.5167464114848</v>
      </c>
      <c r="O107" s="154">
        <f>L107-I107</f>
        <v>0</v>
      </c>
      <c r="P107" s="155">
        <f>N107-K107</f>
        <v>-38.755980861242449</v>
      </c>
      <c r="Q107" s="156">
        <f>N107/K107</f>
        <v>0.88157894736842579</v>
      </c>
      <c r="R107" s="289">
        <f>Q123</f>
        <v>0.87350881495956112</v>
      </c>
      <c r="S107" s="157">
        <v>0.70833333333333337</v>
      </c>
      <c r="T107" s="158">
        <v>0.72504629629629624</v>
      </c>
      <c r="U107" s="159"/>
      <c r="V107" s="160">
        <v>24.066666666666539</v>
      </c>
      <c r="W107" s="158"/>
      <c r="X107" s="169"/>
      <c r="Y107" s="292"/>
      <c r="Z107" s="293"/>
      <c r="AA107" s="115">
        <f>M107-J107</f>
        <v>-426.31578947366734</v>
      </c>
      <c r="AB107" s="156">
        <f>M107/J107</f>
        <v>0.88157894736842579</v>
      </c>
      <c r="AC107" s="281">
        <f>AB123</f>
        <v>0.87350881495956123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1424</v>
      </c>
      <c r="G108" s="103">
        <f t="shared" si="27"/>
        <v>42036.479999999996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3139.2529087569023</v>
      </c>
      <c r="N108" s="106">
        <f>M108/L108</f>
        <v>261.6044090630752</v>
      </c>
      <c r="O108" s="108">
        <f>L108-I108</f>
        <v>0</v>
      </c>
      <c r="P108" s="109">
        <f>N108-K108</f>
        <v>-38.395590936924805</v>
      </c>
      <c r="Q108" s="110">
        <f>N108/K108</f>
        <v>0.87201469687691735</v>
      </c>
      <c r="R108" s="290"/>
      <c r="S108" s="47">
        <v>0.7284722222222223</v>
      </c>
      <c r="T108" s="48">
        <v>0.74737268518518518</v>
      </c>
      <c r="U108" s="111">
        <v>4.9333333333335183</v>
      </c>
      <c r="V108" s="112">
        <v>27.216666666666551</v>
      </c>
      <c r="W108" s="113"/>
      <c r="X108" s="13"/>
      <c r="Y108" s="276"/>
      <c r="Z108" s="277"/>
      <c r="AA108" s="117">
        <f>M108-J108</f>
        <v>-460.74709124309766</v>
      </c>
      <c r="AB108" s="110">
        <f>M108/J108</f>
        <v>0.87201469687691735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1613</v>
      </c>
      <c r="G109" s="103">
        <f t="shared" si="27"/>
        <v>48148.05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3140.5083829096843</v>
      </c>
      <c r="N109" s="106">
        <f>M109/L109</f>
        <v>261.70903190914038</v>
      </c>
      <c r="O109" s="108">
        <f>L109-I109</f>
        <v>0</v>
      </c>
      <c r="P109" s="109">
        <f>N109-K109</f>
        <v>-38.290968090859621</v>
      </c>
      <c r="Q109" s="110">
        <f>N109/K109</f>
        <v>0.87236343969713459</v>
      </c>
      <c r="R109" s="290"/>
      <c r="S109" s="47">
        <v>0.75151620370370376</v>
      </c>
      <c r="T109" s="48">
        <v>0.7729166666666667</v>
      </c>
      <c r="U109" s="111">
        <v>5.9666666666667467</v>
      </c>
      <c r="V109" s="112">
        <v>30.816666666666634</v>
      </c>
      <c r="W109" s="113"/>
      <c r="X109" s="13"/>
      <c r="Y109" s="276"/>
      <c r="Z109" s="277"/>
      <c r="AA109" s="117">
        <f>M109-J109</f>
        <v>-459.49161709031569</v>
      </c>
      <c r="AB109" s="110">
        <f>M109/J109</f>
        <v>0.87236343969713448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1066</v>
      </c>
      <c r="G110" s="103">
        <f t="shared" si="27"/>
        <v>30455.62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3125.0814332247633</v>
      </c>
      <c r="N110" s="106">
        <f>M110/L110</f>
        <v>260.42345276873027</v>
      </c>
      <c r="O110" s="108">
        <f>L110-I110</f>
        <v>0</v>
      </c>
      <c r="P110" s="109">
        <f>N110-K110</f>
        <v>-39.576547231269728</v>
      </c>
      <c r="Q110" s="110">
        <f>N110/K110</f>
        <v>0.86807817589576752</v>
      </c>
      <c r="R110" s="290"/>
      <c r="S110" s="47">
        <v>0.77708333333333335</v>
      </c>
      <c r="T110" s="48">
        <v>0.79129629629629628</v>
      </c>
      <c r="U110" s="111">
        <v>5.9999999999999787</v>
      </c>
      <c r="V110" s="112">
        <v>20.466666666666615</v>
      </c>
      <c r="W110" s="113"/>
      <c r="X110" s="116"/>
      <c r="Y110" s="276"/>
      <c r="Z110" s="277"/>
      <c r="AA110" s="117">
        <f>M110-J110</f>
        <v>-474.91856677523674</v>
      </c>
      <c r="AB110" s="110">
        <f>M110/J110</f>
        <v>0.86807817589576752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3144.6317338544204</v>
      </c>
      <c r="N123" s="138">
        <f>M123/L123</f>
        <v>267.62823266846129</v>
      </c>
      <c r="O123" s="139">
        <f>L123-I123</f>
        <v>0</v>
      </c>
      <c r="P123" s="140">
        <f>N123-K123</f>
        <v>-38.754746054942984</v>
      </c>
      <c r="Q123" s="141">
        <f>N123/K123</f>
        <v>0.87350881495956112</v>
      </c>
      <c r="R123" s="291"/>
      <c r="S123" s="142">
        <f>S107</f>
        <v>0.70833333333333337</v>
      </c>
      <c r="T123" s="143">
        <f>INDEX(T107:T122,COUNTA(T107:T122))</f>
        <v>0.79129629629629628</v>
      </c>
      <c r="U123" s="144"/>
      <c r="V123" s="166"/>
      <c r="W123" s="167"/>
      <c r="X123" s="138"/>
      <c r="Y123" s="279"/>
      <c r="Z123" s="280"/>
      <c r="AA123" s="168">
        <f>M123-J123</f>
        <v>-455.36826614557958</v>
      </c>
      <c r="AB123" s="141">
        <f>M123/J123</f>
        <v>0.87350881495956123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982</v>
      </c>
      <c r="G124" s="148">
        <f t="shared" ref="G124:G127" si="31">E124*F124</f>
        <v>22075.360000000001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2670.0906344411023</v>
      </c>
      <c r="N124" s="152">
        <f>M124/L124</f>
        <v>534.01812688822042</v>
      </c>
      <c r="O124" s="154">
        <f>L124-I124</f>
        <v>0</v>
      </c>
      <c r="P124" s="155">
        <f>N124-K124</f>
        <v>-65.981873111779578</v>
      </c>
      <c r="Q124" s="156">
        <f>N124/K124</f>
        <v>0.89003021148036732</v>
      </c>
      <c r="R124" s="289">
        <f>Q140</f>
        <v>0.89450334499105844</v>
      </c>
      <c r="S124" s="157">
        <v>0.70833333333333337</v>
      </c>
      <c r="T124" s="158">
        <v>0.72365740740740736</v>
      </c>
      <c r="U124" s="159"/>
      <c r="V124" s="160">
        <v>22.066666666666546</v>
      </c>
      <c r="W124" s="161"/>
      <c r="X124" s="162"/>
      <c r="Y124" s="292"/>
      <c r="Z124" s="293"/>
      <c r="AA124" s="115">
        <f>M124-J124</f>
        <v>-329.90936555889766</v>
      </c>
      <c r="AB124" s="156">
        <f>M124/J124</f>
        <v>0.89003021148036743</v>
      </c>
      <c r="AC124" s="281">
        <f>AB140</f>
        <v>0.89450334499105844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1475</v>
      </c>
      <c r="G125" s="103">
        <f t="shared" si="31"/>
        <v>36196.5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2673.7160120845874</v>
      </c>
      <c r="N125" s="106">
        <f>M125/L125</f>
        <v>668.42900302114685</v>
      </c>
      <c r="O125" s="108">
        <f>L125-I125</f>
        <v>0</v>
      </c>
      <c r="P125" s="109">
        <f>N125-K125</f>
        <v>-81.570996978853145</v>
      </c>
      <c r="Q125" s="110">
        <f>N125/K125</f>
        <v>0.89123867069486251</v>
      </c>
      <c r="R125" s="290"/>
      <c r="S125" s="47">
        <v>0.7270833333333333</v>
      </c>
      <c r="T125" s="48">
        <v>0.75006944444444446</v>
      </c>
      <c r="U125" s="111">
        <v>4.9333333333333584</v>
      </c>
      <c r="V125" s="112">
        <v>33.100000000000058</v>
      </c>
      <c r="W125" s="113"/>
      <c r="X125" s="116"/>
      <c r="Y125" s="276"/>
      <c r="Z125" s="277"/>
      <c r="AA125" s="117">
        <f>M125-J125</f>
        <v>-326.28398791541258</v>
      </c>
      <c r="AB125" s="110">
        <f>M125/J125</f>
        <v>0.89123867069486251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894</v>
      </c>
      <c r="G126" s="103">
        <f t="shared" si="31"/>
        <v>14929.8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2963.5359116022178</v>
      </c>
      <c r="N126" s="106">
        <f>M126/L126</f>
        <v>987.84530386740596</v>
      </c>
      <c r="O126" s="108">
        <f>L126-I126</f>
        <v>0</v>
      </c>
      <c r="P126" s="109">
        <f>N126-K126</f>
        <v>-112.15469613259404</v>
      </c>
      <c r="Q126" s="110">
        <f>N126/K126</f>
        <v>0.89804118533400545</v>
      </c>
      <c r="R126" s="290"/>
      <c r="S126" s="47">
        <v>0.75347222222222221</v>
      </c>
      <c r="T126" s="48">
        <v>0.76604166666666662</v>
      </c>
      <c r="U126" s="111">
        <v>4.8999999999999666</v>
      </c>
      <c r="V126" s="112">
        <v>18.099999999999952</v>
      </c>
      <c r="W126" s="113"/>
      <c r="X126" s="116"/>
      <c r="Y126" s="276"/>
      <c r="Z126" s="277"/>
      <c r="AA126" s="117">
        <f>M126-J126</f>
        <v>-336.46408839778223</v>
      </c>
      <c r="AB126" s="110">
        <f>M126/J126</f>
        <v>0.89804118533400534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3603</v>
      </c>
      <c r="G127" s="103">
        <f t="shared" si="31"/>
        <v>64457.670000000006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2963.3995887594288</v>
      </c>
      <c r="N127" s="106">
        <f>M127/L127</f>
        <v>740.84989718985719</v>
      </c>
      <c r="O127" s="108">
        <f>L127-I127</f>
        <v>0</v>
      </c>
      <c r="P127" s="109">
        <f>N127-K127</f>
        <v>-84.150102810142812</v>
      </c>
      <c r="Q127" s="110">
        <f>N127/K127</f>
        <v>0.89799987538164505</v>
      </c>
      <c r="R127" s="290"/>
      <c r="S127" s="47">
        <v>0.76947916666666671</v>
      </c>
      <c r="T127" s="48">
        <v>0.82013888888888886</v>
      </c>
      <c r="U127" s="111">
        <v>4.9500000000001343</v>
      </c>
      <c r="V127" s="112">
        <v>72.949999999999889</v>
      </c>
      <c r="W127" s="113"/>
      <c r="X127" s="116"/>
      <c r="Y127" s="276"/>
      <c r="Z127" s="277"/>
      <c r="AA127" s="117">
        <f>M127-J127</f>
        <v>-336.60041124057125</v>
      </c>
      <c r="AB127" s="110">
        <f>M127/J127</f>
        <v>0.89799987538164505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2817.6855367218341</v>
      </c>
      <c r="N140" s="138">
        <f>M140/L140</f>
        <v>704.42138418045852</v>
      </c>
      <c r="O140" s="139">
        <f>L140-I140</f>
        <v>0</v>
      </c>
      <c r="P140" s="140">
        <f>N140-K140</f>
        <v>-83.078615819541483</v>
      </c>
      <c r="Q140" s="141">
        <f>N140/K140</f>
        <v>0.89450334499105844</v>
      </c>
      <c r="R140" s="291"/>
      <c r="S140" s="142">
        <f>S124</f>
        <v>0.70833333333333337</v>
      </c>
      <c r="T140" s="143">
        <f>INDEX(T124:T139,COUNTA(T124:T139))</f>
        <v>0.82013888888888886</v>
      </c>
      <c r="U140" s="144"/>
      <c r="V140" s="166"/>
      <c r="W140" s="99"/>
      <c r="X140" s="69"/>
      <c r="Y140" s="279"/>
      <c r="Z140" s="280"/>
      <c r="AA140" s="168">
        <f>M140-J140</f>
        <v>-332.31446327816593</v>
      </c>
      <c r="AB140" s="141">
        <f>M140/J140</f>
        <v>0.89450334499105844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1213</v>
      </c>
      <c r="G141" s="148">
        <f t="shared" ref="G141:G143" si="36">E141*F141</f>
        <v>27025.640000000003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2964.5621181262727</v>
      </c>
      <c r="N141" s="152">
        <f>M141/L141</f>
        <v>592.91242362525452</v>
      </c>
      <c r="O141" s="154">
        <f>L141-I141</f>
        <v>0</v>
      </c>
      <c r="P141" s="155">
        <f>N141-K141</f>
        <v>-67.087576374745481</v>
      </c>
      <c r="Q141" s="156">
        <f>N141/K141</f>
        <v>0.89835215700796134</v>
      </c>
      <c r="R141" s="289">
        <f>Q157</f>
        <v>0.89789034311714278</v>
      </c>
      <c r="S141" s="157">
        <v>0.70864583333333331</v>
      </c>
      <c r="T141" s="158">
        <v>0.72569444444444442</v>
      </c>
      <c r="U141" s="159"/>
      <c r="V141" s="160">
        <v>24.55</v>
      </c>
      <c r="W141" s="161"/>
      <c r="X141" s="162"/>
      <c r="Y141" s="292"/>
      <c r="Z141" s="293"/>
      <c r="AA141" s="115">
        <f>M141-J141</f>
        <v>-335.43788187372729</v>
      </c>
      <c r="AB141" s="156">
        <f>M141/J141</f>
        <v>0.89835215700796145</v>
      </c>
      <c r="AC141" s="281">
        <f>AB157</f>
        <v>0.89789034311714278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457</v>
      </c>
      <c r="G142" s="103">
        <f t="shared" si="36"/>
        <v>8308.26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2964.3243243243219</v>
      </c>
      <c r="N142" s="106">
        <f>M142/L142</f>
        <v>741.08108108108047</v>
      </c>
      <c r="O142" s="108">
        <f>L142-I142</f>
        <v>0</v>
      </c>
      <c r="P142" s="109">
        <f>N142-K142</f>
        <v>-83.91891891891953</v>
      </c>
      <c r="Q142" s="110">
        <f>N142/K142</f>
        <v>0.89828009828009758</v>
      </c>
      <c r="R142" s="290"/>
      <c r="S142" s="47">
        <v>0.72916666666666663</v>
      </c>
      <c r="T142" s="48">
        <v>0.73559027777777775</v>
      </c>
      <c r="U142" s="111">
        <v>4.9999999999999822</v>
      </c>
      <c r="V142" s="112">
        <v>9.2500000000000071</v>
      </c>
      <c r="W142" s="113"/>
      <c r="X142" s="116"/>
      <c r="Y142" s="276"/>
      <c r="Z142" s="277"/>
      <c r="AA142" s="117">
        <f>M142-J142</f>
        <v>-335.67567567567812</v>
      </c>
      <c r="AB142" s="110">
        <f>M142/J142</f>
        <v>0.89828009828009758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5483</v>
      </c>
      <c r="G143" s="103">
        <f t="shared" si="36"/>
        <v>91346.78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2960.2279544091184</v>
      </c>
      <c r="N143" s="106">
        <f>M143/L143</f>
        <v>740.0569886022796</v>
      </c>
      <c r="O143" s="108">
        <f>L143-I143</f>
        <v>0</v>
      </c>
      <c r="P143" s="109">
        <f>N143-K143</f>
        <v>-84.943011397720397</v>
      </c>
      <c r="Q143" s="110">
        <f>N143/K143</f>
        <v>0.89703877406336918</v>
      </c>
      <c r="R143" s="290"/>
      <c r="S143" s="47">
        <v>0.73958333333333337</v>
      </c>
      <c r="T143" s="48">
        <v>0.8167592592592593</v>
      </c>
      <c r="U143" s="111">
        <v>5.7500000000000995</v>
      </c>
      <c r="V143" s="112">
        <v>111.13333333333333</v>
      </c>
      <c r="W143" s="113"/>
      <c r="X143" s="116"/>
      <c r="Y143" s="276"/>
      <c r="Z143" s="277"/>
      <c r="AA143" s="117">
        <f>M143-J143</f>
        <v>-339.77204559088159</v>
      </c>
      <c r="AB143" s="110">
        <f>M143/J143</f>
        <v>0.89703877406336918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2963.038132286571</v>
      </c>
      <c r="N157" s="138">
        <f>M157/L157</f>
        <v>683.77803052767024</v>
      </c>
      <c r="O157" s="139">
        <f>L157-I157</f>
        <v>0</v>
      </c>
      <c r="P157" s="140">
        <f>N157-K157</f>
        <v>-77.760431010791308</v>
      </c>
      <c r="Q157" s="141">
        <f>N157/K157</f>
        <v>0.89789034311714278</v>
      </c>
      <c r="R157" s="291"/>
      <c r="S157" s="142">
        <f>S141</f>
        <v>0.70864583333333331</v>
      </c>
      <c r="T157" s="143">
        <f>INDEX(T141:T156,COUNTA(T141:T156))</f>
        <v>0.8167592592592593</v>
      </c>
      <c r="U157" s="144"/>
      <c r="V157" s="166"/>
      <c r="W157" s="99"/>
      <c r="X157" s="69"/>
      <c r="Y157" s="279"/>
      <c r="Z157" s="280"/>
      <c r="AA157" s="168">
        <f>M157-J157</f>
        <v>-336.961867713429</v>
      </c>
      <c r="AB157" s="141">
        <f>M157/J157</f>
        <v>0.89789034311714278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5494</v>
      </c>
      <c r="G158" s="148">
        <f t="shared" ref="G158:G159" si="41">E158*F158</f>
        <v>77080.819999999992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2691.3049394475433</v>
      </c>
      <c r="N158" s="152">
        <f>M158/L158</f>
        <v>897.10164648251441</v>
      </c>
      <c r="O158" s="154">
        <f>L158-I158</f>
        <v>0</v>
      </c>
      <c r="P158" s="155">
        <f>N158-K158</f>
        <v>-102.89835351748559</v>
      </c>
      <c r="Q158" s="156">
        <f>N158/K158</f>
        <v>0.89710164648251445</v>
      </c>
      <c r="R158" s="289">
        <f>Q174</f>
        <v>0.88353374025401066</v>
      </c>
      <c r="S158" s="157">
        <v>0.70833333333333337</v>
      </c>
      <c r="T158" s="158">
        <v>0.79339120370370375</v>
      </c>
      <c r="U158" s="159"/>
      <c r="V158" s="160">
        <v>122.48333333333335</v>
      </c>
      <c r="W158" s="161"/>
      <c r="X158" s="162"/>
      <c r="Y158" s="292"/>
      <c r="Z158" s="293"/>
      <c r="AA158" s="115">
        <f>M158-J158</f>
        <v>-308.69506055245665</v>
      </c>
      <c r="AB158" s="156">
        <f>M158/J158</f>
        <v>0.89710164648251445</v>
      </c>
      <c r="AC158" s="281">
        <f>AB174</f>
        <v>0.88353374025401066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6881</v>
      </c>
      <c r="G159" s="103">
        <f t="shared" si="41"/>
        <v>98260.68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3140.0177462289266</v>
      </c>
      <c r="N159" s="106">
        <f>M159/L159</f>
        <v>1046.6725820763088</v>
      </c>
      <c r="O159" s="108">
        <f>L159-I159</f>
        <v>0</v>
      </c>
      <c r="P159" s="109">
        <f>N159-K159</f>
        <v>-153.3274179236912</v>
      </c>
      <c r="Q159" s="110">
        <f>N159/K159</f>
        <v>0.87222715173025733</v>
      </c>
      <c r="R159" s="290"/>
      <c r="S159" s="47">
        <v>0.80347222222222225</v>
      </c>
      <c r="T159" s="48">
        <v>0.89478009259259261</v>
      </c>
      <c r="U159" s="111">
        <v>14.516666666666644</v>
      </c>
      <c r="V159" s="112">
        <v>131.48333333333332</v>
      </c>
      <c r="W159" s="113"/>
      <c r="X159" s="116"/>
      <c r="Y159" s="276"/>
      <c r="Z159" s="277"/>
      <c r="AA159" s="117">
        <f>M159-J159</f>
        <v>-459.98225377107337</v>
      </c>
      <c r="AB159" s="110">
        <f>M159/J159</f>
        <v>0.87222715173025744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2915.6613428382352</v>
      </c>
      <c r="N174" s="138">
        <f t="shared" ref="N174:N179" si="45">M174/L174</f>
        <v>971.88711427941178</v>
      </c>
      <c r="O174" s="139">
        <f t="shared" ref="O174:O179" si="46">L174-I174</f>
        <v>0</v>
      </c>
      <c r="P174" s="140">
        <f t="shared" ref="P174:P179" si="47">N174-K174</f>
        <v>-128.11288572058822</v>
      </c>
      <c r="Q174" s="141">
        <f t="shared" ref="Q174:Q179" si="48">N174/K174</f>
        <v>0.88353374025401066</v>
      </c>
      <c r="R174" s="291"/>
      <c r="S174" s="142">
        <f>S158</f>
        <v>0.70833333333333337</v>
      </c>
      <c r="T174" s="143">
        <f>INDEX(T158:T173,COUNTA(T158:T173))</f>
        <v>0.89478009259259261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-384.33865716176479</v>
      </c>
      <c r="AB174" s="141">
        <f t="shared" ref="AB174:AB179" si="50">M174/J174</f>
        <v>0.88353374025401066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1273</v>
      </c>
      <c r="G175" s="148">
        <f t="shared" ref="G175:G179" si="51">E175*F175</f>
        <v>23143.14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2694.1798941798984</v>
      </c>
      <c r="N175" s="152">
        <f t="shared" si="45"/>
        <v>673.5449735449746</v>
      </c>
      <c r="O175" s="154">
        <f t="shared" si="46"/>
        <v>0</v>
      </c>
      <c r="P175" s="155">
        <f t="shared" si="47"/>
        <v>-76.455026455025404</v>
      </c>
      <c r="Q175" s="156">
        <f t="shared" si="48"/>
        <v>0.89805996472663274</v>
      </c>
      <c r="R175" s="289">
        <f>Q191</f>
        <v>0.8840058548293046</v>
      </c>
      <c r="S175" s="157">
        <v>0.70833333333333337</v>
      </c>
      <c r="T175" s="158">
        <v>0.72802083333333334</v>
      </c>
      <c r="U175" s="159"/>
      <c r="V175" s="160">
        <v>28.349999999999955</v>
      </c>
      <c r="W175" s="158"/>
      <c r="X175" s="169"/>
      <c r="Y175" s="292"/>
      <c r="Z175" s="293"/>
      <c r="AA175" s="171">
        <f t="shared" si="49"/>
        <v>-305.82010582010162</v>
      </c>
      <c r="AB175" s="156">
        <f t="shared" si="50"/>
        <v>0.89805996472663274</v>
      </c>
      <c r="AC175" s="281">
        <f>AB191</f>
        <v>0.8840058548293046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1882</v>
      </c>
      <c r="G176" s="103">
        <f t="shared" si="51"/>
        <v>46711.24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2934.2572542226076</v>
      </c>
      <c r="N176" s="106">
        <f t="shared" si="45"/>
        <v>733.56431355565189</v>
      </c>
      <c r="O176" s="108">
        <f t="shared" si="46"/>
        <v>0</v>
      </c>
      <c r="P176" s="109">
        <f t="shared" si="47"/>
        <v>-91.435686444348107</v>
      </c>
      <c r="Q176" s="110">
        <f t="shared" si="48"/>
        <v>0.88916886491594171</v>
      </c>
      <c r="R176" s="290"/>
      <c r="S176" s="47">
        <v>0.73819444444444449</v>
      </c>
      <c r="T176" s="48">
        <v>0.76491898148148152</v>
      </c>
      <c r="U176" s="111">
        <v>14.650000000000052</v>
      </c>
      <c r="V176" s="112">
        <v>38.483333333333327</v>
      </c>
      <c r="W176" s="113"/>
      <c r="X176" s="13"/>
      <c r="Y176" s="276"/>
      <c r="Z176" s="277"/>
      <c r="AA176" s="172">
        <f t="shared" si="49"/>
        <v>-365.74274577739243</v>
      </c>
      <c r="AB176" s="110">
        <f t="shared" si="50"/>
        <v>0.88916886491594171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1341</v>
      </c>
      <c r="G177" s="103">
        <f t="shared" si="51"/>
        <v>33565.230000000003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2931.1475409836094</v>
      </c>
      <c r="N177" s="106">
        <f t="shared" si="45"/>
        <v>732.78688524590234</v>
      </c>
      <c r="O177" s="108">
        <f t="shared" si="46"/>
        <v>0</v>
      </c>
      <c r="P177" s="109">
        <f t="shared" si="47"/>
        <v>-92.21311475409766</v>
      </c>
      <c r="Q177" s="110">
        <f t="shared" si="48"/>
        <v>0.88822652757079068</v>
      </c>
      <c r="R177" s="290"/>
      <c r="S177" s="47">
        <v>0.77500000000000002</v>
      </c>
      <c r="T177" s="48">
        <v>0.7940625</v>
      </c>
      <c r="U177" s="111">
        <v>14.516666666666644</v>
      </c>
      <c r="V177" s="112">
        <v>27.449999999999974</v>
      </c>
      <c r="W177" s="113"/>
      <c r="X177" s="13"/>
      <c r="Y177" s="276"/>
      <c r="Z177" s="277"/>
      <c r="AA177" s="172">
        <f t="shared" si="49"/>
        <v>-368.85245901639064</v>
      </c>
      <c r="AB177" s="110">
        <f t="shared" si="50"/>
        <v>0.88822652757079068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804</v>
      </c>
      <c r="G178" s="103">
        <f t="shared" si="51"/>
        <v>14616.72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3149.5103373231891</v>
      </c>
      <c r="N178" s="106">
        <f t="shared" si="45"/>
        <v>1049.8367791077296</v>
      </c>
      <c r="O178" s="108">
        <f t="shared" si="46"/>
        <v>0</v>
      </c>
      <c r="P178" s="109">
        <f t="shared" si="47"/>
        <v>-150.16322089227037</v>
      </c>
      <c r="Q178" s="110">
        <f t="shared" si="48"/>
        <v>0.87486398258977471</v>
      </c>
      <c r="R178" s="290"/>
      <c r="S178" s="47">
        <v>0.8041666666666667</v>
      </c>
      <c r="T178" s="48">
        <v>0.81480324074074073</v>
      </c>
      <c r="U178" s="111">
        <v>14.550000000000036</v>
      </c>
      <c r="V178" s="112">
        <v>15.31666666666661</v>
      </c>
      <c r="W178" s="113"/>
      <c r="X178" s="13"/>
      <c r="Y178" s="276"/>
      <c r="Z178" s="277"/>
      <c r="AA178" s="172">
        <f t="shared" si="49"/>
        <v>-450.48966267681089</v>
      </c>
      <c r="AB178" s="110">
        <f t="shared" si="50"/>
        <v>0.87486398258977471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2670</v>
      </c>
      <c r="G179" s="103">
        <f t="shared" si="51"/>
        <v>48540.6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3142.2033344230122</v>
      </c>
      <c r="N179" s="106">
        <f t="shared" si="45"/>
        <v>1047.4011114743373</v>
      </c>
      <c r="O179" s="108">
        <f t="shared" si="46"/>
        <v>0</v>
      </c>
      <c r="P179" s="109">
        <f t="shared" si="47"/>
        <v>-152.59888852566269</v>
      </c>
      <c r="Q179" s="110">
        <f t="shared" si="48"/>
        <v>0.87283425956194771</v>
      </c>
      <c r="R179" s="290"/>
      <c r="S179" s="47">
        <v>0.82501157407407411</v>
      </c>
      <c r="T179" s="48">
        <v>0.86041666666666672</v>
      </c>
      <c r="U179" s="111">
        <v>14.70000000000006</v>
      </c>
      <c r="V179" s="112">
        <v>50.983333333333363</v>
      </c>
      <c r="W179" s="113"/>
      <c r="X179" s="116"/>
      <c r="Y179" s="276"/>
      <c r="Z179" s="277"/>
      <c r="AA179" s="172">
        <f t="shared" si="49"/>
        <v>-457.79666557698783</v>
      </c>
      <c r="AB179" s="110">
        <f t="shared" si="50"/>
        <v>0.87283425956194782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2970.2596722264634</v>
      </c>
      <c r="N191" s="138">
        <f>M191/L191</f>
        <v>825.07213117401761</v>
      </c>
      <c r="O191" s="139">
        <f>L191-I191</f>
        <v>0</v>
      </c>
      <c r="P191" s="140">
        <f>N191-K191</f>
        <v>-108.26120215931564</v>
      </c>
      <c r="Q191" s="141">
        <f>N191/K191</f>
        <v>0.8840058548293046</v>
      </c>
      <c r="R191" s="291"/>
      <c r="S191" s="142">
        <f>S175</f>
        <v>0.70833333333333337</v>
      </c>
      <c r="T191" s="143">
        <f>INDEX(T175:T190,COUNTA(T175:T190))</f>
        <v>0.86041666666666672</v>
      </c>
      <c r="U191" s="144"/>
      <c r="V191" s="166"/>
      <c r="W191" s="167"/>
      <c r="X191" s="138"/>
      <c r="Y191" s="279"/>
      <c r="Z191" s="280"/>
      <c r="AA191" s="174">
        <f>M191-J191</f>
        <v>-389.74032777353659</v>
      </c>
      <c r="AB191" s="141">
        <f>M191/J191</f>
        <v>0.8840058548293046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480" priority="1" operator="greaterThan">
      <formula>0</formula>
    </cfRule>
  </conditionalFormatting>
  <conditionalFormatting sqref="P5:P191 AA5:AA191">
    <cfRule type="cellIs" dxfId="479" priority="4" operator="lessThan">
      <formula>0</formula>
    </cfRule>
  </conditionalFormatting>
  <conditionalFormatting sqref="Q5:Q191 AB5:AB191">
    <cfRule type="cellIs" dxfId="478" priority="2" operator="greaterThan">
      <formula>1</formula>
    </cfRule>
    <cfRule type="cellIs" dxfId="477" priority="3" operator="lessThan">
      <formula>0.8</formula>
    </cfRule>
  </conditionalFormatting>
  <conditionalFormatting sqref="AC5:AC6 R5:R191 AC107:AC112">
    <cfRule type="cellIs" dxfId="476" priority="5" operator="lessThan">
      <formula>0.8</formula>
    </cfRule>
  </conditionalFormatting>
  <conditionalFormatting sqref="AC12:AC20">
    <cfRule type="cellIs" dxfId="475" priority="15" operator="lessThan">
      <formula>0.8</formula>
    </cfRule>
  </conditionalFormatting>
  <conditionalFormatting sqref="AC22:AC27">
    <cfRule type="cellIs" dxfId="474" priority="14" operator="lessThan">
      <formula>0.8</formula>
    </cfRule>
  </conditionalFormatting>
  <conditionalFormatting sqref="AC39:AC44">
    <cfRule type="cellIs" dxfId="473" priority="12" operator="lessThan">
      <formula>0.8</formula>
    </cfRule>
  </conditionalFormatting>
  <conditionalFormatting sqref="AC56">
    <cfRule type="cellIs" dxfId="472" priority="13" operator="lessThan">
      <formula>0.8</formula>
    </cfRule>
  </conditionalFormatting>
  <conditionalFormatting sqref="AC73">
    <cfRule type="cellIs" dxfId="471" priority="7" operator="lessThan">
      <formula>0.8</formula>
    </cfRule>
  </conditionalFormatting>
  <conditionalFormatting sqref="AC90:AC95">
    <cfRule type="cellIs" dxfId="470" priority="6" operator="lessThan">
      <formula>0.8</formula>
    </cfRule>
  </conditionalFormatting>
  <conditionalFormatting sqref="AC124">
    <cfRule type="cellIs" dxfId="469" priority="11" operator="lessThan">
      <formula>0.8</formula>
    </cfRule>
  </conditionalFormatting>
  <conditionalFormatting sqref="AC141">
    <cfRule type="cellIs" dxfId="468" priority="10" operator="lessThan">
      <formula>0.8</formula>
    </cfRule>
  </conditionalFormatting>
  <conditionalFormatting sqref="AC158">
    <cfRule type="cellIs" dxfId="467" priority="9" operator="lessThan">
      <formula>0.8</formula>
    </cfRule>
  </conditionalFormatting>
  <conditionalFormatting sqref="AC175:AC180">
    <cfRule type="cellIs" dxfId="466" priority="8" operator="lessThan">
      <formula>0.8</formula>
    </cfRule>
  </conditionalFormatting>
  <dataValidations count="1">
    <dataValidation type="list" allowBlank="1" showInputMessage="1" showErrorMessage="1" sqref="Y5:Z191" xr:uid="{90EDF25B-FAE7-40A5-8E8A-36CAF1785BD4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1A54D-2FB9-466B-94C6-B185B061C553}">
  <sheetPr>
    <tabColor theme="8" tint="0.59999389629810485"/>
    <pageSetUpPr fitToPage="1"/>
  </sheetPr>
  <dimension ref="A1:AG120"/>
  <sheetViews>
    <sheetView topLeftCell="E1" zoomScale="85" zoomScaleNormal="85" workbookViewId="0">
      <pane ySplit="4" topLeftCell="A83" activePane="bottomLeft" state="frozen"/>
      <selection activeCell="J41" sqref="J41"/>
      <selection pane="bottomLeft" activeCell="AC90" sqref="AC9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37575</v>
      </c>
      <c r="E1" s="88" t="s">
        <v>3</v>
      </c>
      <c r="F1" s="89">
        <f>SUM(G5:G106)</f>
        <v>1995882.1400000001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46073</v>
      </c>
      <c r="B2" s="332"/>
      <c r="C2" s="92" t="s">
        <v>40</v>
      </c>
      <c r="D2" s="93">
        <f>AVERAGE(N21,N38,N55,N72,N89,N106)</f>
        <v>150.64437498028306</v>
      </c>
      <c r="E2" s="93" t="s">
        <v>91</v>
      </c>
      <c r="F2" s="94">
        <f>F1/D1</f>
        <v>53.117289155023293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32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3787</v>
      </c>
      <c r="G5" s="148">
        <f t="shared" ref="G5:G8" si="0">E5*F5</f>
        <v>214987.99000000002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1782.3506340698129</v>
      </c>
      <c r="N5" s="152">
        <f>M5/L5</f>
        <v>71.294025362792524</v>
      </c>
      <c r="O5" s="154">
        <f>L5-I5</f>
        <v>0</v>
      </c>
      <c r="P5" s="155">
        <f>N5-K5</f>
        <v>-8.7059746372074756</v>
      </c>
      <c r="Q5" s="156">
        <f>N5/K5</f>
        <v>0.8911753170349066</v>
      </c>
      <c r="R5" s="289">
        <f>Q21</f>
        <v>0.90631223780858317</v>
      </c>
      <c r="S5" s="157">
        <v>0.29166666666666669</v>
      </c>
      <c r="T5" s="158">
        <v>0.38019675925925928</v>
      </c>
      <c r="U5" s="159"/>
      <c r="V5" s="160">
        <v>127.48333333333333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-217.64936593018706</v>
      </c>
      <c r="AF5" s="132">
        <f>M5/J5</f>
        <v>0.89117531703490649</v>
      </c>
      <c r="AG5" s="373">
        <f>AF21</f>
        <v>0.94571711771330413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1556</v>
      </c>
      <c r="G6" s="103">
        <f t="shared" si="0"/>
        <v>73707.72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1781.6793893129786</v>
      </c>
      <c r="N6" s="106">
        <f>M6/L6</f>
        <v>84.841875681570414</v>
      </c>
      <c r="O6" s="108">
        <f>L6-I6</f>
        <v>0</v>
      </c>
      <c r="P6" s="109">
        <f>N6-K6</f>
        <v>-10.396219556524827</v>
      </c>
      <c r="Q6" s="110">
        <f>N6/K6</f>
        <v>0.89083969465648938</v>
      </c>
      <c r="R6" s="290"/>
      <c r="S6" s="47">
        <v>0.38333333333333336</v>
      </c>
      <c r="T6" s="48">
        <v>0.41972222222222222</v>
      </c>
      <c r="U6" s="111">
        <v>4.5166666666666799</v>
      </c>
      <c r="V6" s="112">
        <v>52.399999999999956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-218.32061068702137</v>
      </c>
      <c r="AF6" s="110">
        <f>M6/J6</f>
        <v>0.89083969465648927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2785</v>
      </c>
      <c r="G7" s="103">
        <f t="shared" si="0"/>
        <v>165763.20000000001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1783.0339676329368</v>
      </c>
      <c r="N7" s="106">
        <f>M7/L7</f>
        <v>71.321358705317465</v>
      </c>
      <c r="O7" s="108">
        <f>L7-I7</f>
        <v>0</v>
      </c>
      <c r="P7" s="109">
        <f>N7-K7</f>
        <v>-8.6786412946825351</v>
      </c>
      <c r="Q7" s="110">
        <f>N7/K7</f>
        <v>0.89151698381646827</v>
      </c>
      <c r="R7" s="290"/>
      <c r="S7" s="47">
        <v>0.42311342592592593</v>
      </c>
      <c r="T7" s="48">
        <v>0.48819444444444443</v>
      </c>
      <c r="U7" s="111">
        <v>4.8833333333333506</v>
      </c>
      <c r="V7" s="112">
        <v>93.71666666666664</v>
      </c>
      <c r="W7" s="113">
        <v>0.48819444444444443</v>
      </c>
      <c r="X7" s="116">
        <v>0.52875000000000005</v>
      </c>
      <c r="Y7" s="12"/>
      <c r="Z7" s="198"/>
      <c r="AA7" s="276"/>
      <c r="AB7" s="277"/>
      <c r="AC7" s="12">
        <v>2</v>
      </c>
      <c r="AD7" s="198"/>
      <c r="AE7" s="117">
        <f>M7-J7</f>
        <v>-216.96603236706324</v>
      </c>
      <c r="AF7" s="110">
        <f>M7/J7</f>
        <v>0.89151698381646838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2254</v>
      </c>
      <c r="G8" s="103">
        <f t="shared" si="0"/>
        <v>67552.38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2965.7894736842145</v>
      </c>
      <c r="N8" s="106">
        <f>M8/L8</f>
        <v>118.63157894736858</v>
      </c>
      <c r="O8" s="108">
        <f>L8-I8</f>
        <v>4</v>
      </c>
      <c r="P8" s="109">
        <f>N8-K8</f>
        <v>-14.22556390977428</v>
      </c>
      <c r="Q8" s="110">
        <f>N8/K8</f>
        <v>0.89292586304470978</v>
      </c>
      <c r="R8" s="290"/>
      <c r="S8" s="47">
        <v>0.52875000000000005</v>
      </c>
      <c r="T8" s="48">
        <v>0.56041666666666667</v>
      </c>
      <c r="U8" s="111">
        <v>58.400000000000098</v>
      </c>
      <c r="V8" s="112">
        <v>45.599999999999937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175.7894736842145</v>
      </c>
      <c r="AF8" s="110">
        <f>M8/J8</f>
        <v>1.0630069798151307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2078.2133661749858</v>
      </c>
      <c r="N21" s="138">
        <f t="shared" ref="N21:N28" si="5">M21/L21</f>
        <v>86.592223590624414</v>
      </c>
      <c r="O21" s="139">
        <f t="shared" ref="O21:O28" si="6">L21-I21</f>
        <v>1</v>
      </c>
      <c r="P21" s="140">
        <f t="shared" ref="P21:P28" si="7">N21-K21</f>
        <v>-8.9512546702451488</v>
      </c>
      <c r="Q21" s="141">
        <f t="shared" ref="Q21:Q28" si="8">N21/K21</f>
        <v>0.90631223780858317</v>
      </c>
      <c r="R21" s="291"/>
      <c r="S21" s="142">
        <f>S5</f>
        <v>0.29166666666666669</v>
      </c>
      <c r="T21" s="143">
        <f>INDEX(T5:T20,COUNTA(T5:T20))</f>
        <v>0.56041666666666667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 t="shared" ref="AE21:AE28" si="9">M21-J21</f>
        <v>-119.28663382501418</v>
      </c>
      <c r="AF21" s="141">
        <f t="shared" ref="AF21:AF28" si="10">M21/J21</f>
        <v>0.94571711771330413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283</v>
      </c>
      <c r="G22" s="148">
        <f t="shared" ref="G22:G28" si="11">E22*F22</f>
        <v>18508.2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1784.2381786339763</v>
      </c>
      <c r="N22" s="152">
        <f t="shared" si="5"/>
        <v>74.343257443082351</v>
      </c>
      <c r="O22" s="154">
        <f t="shared" si="6"/>
        <v>0</v>
      </c>
      <c r="P22" s="155">
        <f t="shared" si="7"/>
        <v>-8.9900758902509779</v>
      </c>
      <c r="Q22" s="156">
        <f t="shared" si="8"/>
        <v>0.89211908931698825</v>
      </c>
      <c r="R22" s="289">
        <f>Q38</f>
        <v>0.89145137877633229</v>
      </c>
      <c r="S22" s="157">
        <v>0.29200231481481481</v>
      </c>
      <c r="T22" s="158">
        <v>0.2986111111111111</v>
      </c>
      <c r="U22" s="159"/>
      <c r="V22" s="160">
        <v>9.5166666666666622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-215.7618213660237</v>
      </c>
      <c r="AF22" s="156">
        <f t="shared" si="10"/>
        <v>0.89211908931698813</v>
      </c>
      <c r="AG22" s="281">
        <f>AF38</f>
        <v>0.8914513787763324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813</v>
      </c>
      <c r="G23" s="103">
        <f t="shared" si="11"/>
        <v>48243.420000000006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1783.5466179159025</v>
      </c>
      <c r="N23" s="106">
        <f t="shared" si="5"/>
        <v>74.31444241316261</v>
      </c>
      <c r="O23" s="108">
        <f t="shared" si="6"/>
        <v>0</v>
      </c>
      <c r="P23" s="109">
        <f t="shared" si="7"/>
        <v>-9.018890920170719</v>
      </c>
      <c r="Q23" s="110">
        <f t="shared" si="8"/>
        <v>0.89177330895795137</v>
      </c>
      <c r="R23" s="290"/>
      <c r="S23" s="47">
        <v>0.30138888888888887</v>
      </c>
      <c r="T23" s="48">
        <v>0.32038194444444446</v>
      </c>
      <c r="U23" s="111">
        <v>3.9999999999999858</v>
      </c>
      <c r="V23" s="112">
        <v>27.350000000000037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-216.45338208409748</v>
      </c>
      <c r="AF23" s="110">
        <f t="shared" si="10"/>
        <v>0.89177330895795126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2125</v>
      </c>
      <c r="G24" s="103">
        <f t="shared" si="11"/>
        <v>124673.75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1781.5556590591516</v>
      </c>
      <c r="N24" s="106">
        <f t="shared" si="5"/>
        <v>77.458941698223981</v>
      </c>
      <c r="O24" s="108">
        <f t="shared" si="6"/>
        <v>0</v>
      </c>
      <c r="P24" s="109">
        <f t="shared" si="7"/>
        <v>-9.4975800409064561</v>
      </c>
      <c r="Q24" s="110">
        <f t="shared" si="8"/>
        <v>0.89077782952957574</v>
      </c>
      <c r="R24" s="290"/>
      <c r="S24" s="47">
        <v>0.32391203703703703</v>
      </c>
      <c r="T24" s="48">
        <v>0.37361111111111112</v>
      </c>
      <c r="U24" s="111">
        <v>5.083333333333302</v>
      </c>
      <c r="V24" s="112">
        <v>71.566666666666691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 t="shared" si="9"/>
        <v>-218.44434094084841</v>
      </c>
      <c r="AF24" s="110">
        <f t="shared" si="10"/>
        <v>0.89077782952957585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1730</v>
      </c>
      <c r="G25" s="103">
        <f t="shared" si="11"/>
        <v>103004.2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1781.464530892448</v>
      </c>
      <c r="N25" s="106">
        <f t="shared" si="5"/>
        <v>77.454979604019485</v>
      </c>
      <c r="O25" s="108">
        <f t="shared" si="6"/>
        <v>0</v>
      </c>
      <c r="P25" s="109">
        <f t="shared" si="7"/>
        <v>-9.5015421351109524</v>
      </c>
      <c r="Q25" s="110">
        <f t="shared" si="8"/>
        <v>0.89073226544622408</v>
      </c>
      <c r="R25" s="290"/>
      <c r="S25" s="47">
        <v>0.37708333333333333</v>
      </c>
      <c r="T25" s="48">
        <v>0.4175462962962963</v>
      </c>
      <c r="U25" s="111">
        <v>4.9999999999999822</v>
      </c>
      <c r="V25" s="112">
        <v>58.266666666666687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-218.53546910755199</v>
      </c>
      <c r="AF25" s="110">
        <f t="shared" si="10"/>
        <v>0.89073226544622397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1406</v>
      </c>
      <c r="G26" s="103">
        <f t="shared" si="11"/>
        <v>100599.3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1782.8812962310676</v>
      </c>
      <c r="N26" s="106">
        <f t="shared" si="5"/>
        <v>81.040058919593989</v>
      </c>
      <c r="O26" s="108">
        <f t="shared" si="6"/>
        <v>0</v>
      </c>
      <c r="P26" s="109">
        <f t="shared" si="7"/>
        <v>-9.8690319894969178</v>
      </c>
      <c r="Q26" s="110">
        <f t="shared" si="8"/>
        <v>0.89144064811553392</v>
      </c>
      <c r="R26" s="290"/>
      <c r="S26" s="47">
        <v>0.42083333333333334</v>
      </c>
      <c r="T26" s="48">
        <v>0.45369212962962963</v>
      </c>
      <c r="U26" s="111">
        <v>4.7333333333333272</v>
      </c>
      <c r="V26" s="112">
        <v>47.316666666666656</v>
      </c>
      <c r="W26" s="113"/>
      <c r="X26" s="116"/>
      <c r="Y26" s="12"/>
      <c r="Z26" s="198"/>
      <c r="AA26" s="276"/>
      <c r="AB26" s="277"/>
      <c r="AC26" s="12">
        <v>1</v>
      </c>
      <c r="AD26" s="198"/>
      <c r="AE26" s="117">
        <f t="shared" si="9"/>
        <v>-217.11870376893239</v>
      </c>
      <c r="AF26" s="110">
        <f t="shared" si="10"/>
        <v>0.89144064811553381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1153</v>
      </c>
      <c r="G27" s="121">
        <f t="shared" si="11"/>
        <v>89173.02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1783.7559088955718</v>
      </c>
      <c r="N27" s="106">
        <f t="shared" si="5"/>
        <v>71.350236355822872</v>
      </c>
      <c r="O27" s="108">
        <f t="shared" si="6"/>
        <v>0</v>
      </c>
      <c r="P27" s="109">
        <f t="shared" si="7"/>
        <v>-8.6497636441771277</v>
      </c>
      <c r="Q27" s="110">
        <f t="shared" si="8"/>
        <v>0.89187795444778595</v>
      </c>
      <c r="R27" s="290"/>
      <c r="S27" s="47">
        <v>0.45709490740740738</v>
      </c>
      <c r="T27" s="48">
        <v>0.48402777777777778</v>
      </c>
      <c r="U27" s="111">
        <v>4.8999999999999666</v>
      </c>
      <c r="V27" s="112">
        <v>38.783333333333374</v>
      </c>
      <c r="W27" s="113">
        <v>0.48402777777777778</v>
      </c>
      <c r="X27" s="116">
        <v>0.52232638888888894</v>
      </c>
      <c r="Y27" s="12"/>
      <c r="Z27" s="198"/>
      <c r="AA27" s="276"/>
      <c r="AB27" s="277"/>
      <c r="AC27" s="12">
        <v>1</v>
      </c>
      <c r="AD27" s="198"/>
      <c r="AE27" s="117">
        <f t="shared" si="9"/>
        <v>-216.24409110442821</v>
      </c>
      <c r="AF27" s="110">
        <f t="shared" si="10"/>
        <v>0.89187795444778595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2551</v>
      </c>
      <c r="G28" s="121">
        <f t="shared" si="11"/>
        <v>137141.76000000001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1782.8771112405361</v>
      </c>
      <c r="N28" s="106">
        <f t="shared" si="5"/>
        <v>89.1438555620268</v>
      </c>
      <c r="O28" s="123">
        <f t="shared" si="6"/>
        <v>0</v>
      </c>
      <c r="P28" s="124">
        <f t="shared" si="7"/>
        <v>-10.8561444379732</v>
      </c>
      <c r="Q28" s="125">
        <f t="shared" si="8"/>
        <v>0.89143855562026797</v>
      </c>
      <c r="R28" s="290"/>
      <c r="S28" s="119">
        <v>0.52232638888888894</v>
      </c>
      <c r="T28" s="120">
        <v>0.58194444444444449</v>
      </c>
      <c r="U28" s="111">
        <v>55.15000000000007</v>
      </c>
      <c r="V28" s="112">
        <v>85.85</v>
      </c>
      <c r="W28" s="120"/>
      <c r="X28" s="189"/>
      <c r="Y28" s="12"/>
      <c r="Z28" s="198"/>
      <c r="AA28" s="276"/>
      <c r="AB28" s="277"/>
      <c r="AC28" s="12">
        <v>2</v>
      </c>
      <c r="AD28" s="198"/>
      <c r="AE28" s="117">
        <f t="shared" si="9"/>
        <v>-217.12288875946388</v>
      </c>
      <c r="AF28" s="110">
        <f t="shared" si="10"/>
        <v>0.89143855562026808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1782.9027575526648</v>
      </c>
      <c r="N38" s="138">
        <f>M38/L38</f>
        <v>77.517511197941943</v>
      </c>
      <c r="O38" s="139">
        <f>L38-I38</f>
        <v>0</v>
      </c>
      <c r="P38" s="140">
        <f>N38-K38</f>
        <v>-9.4390105411884946</v>
      </c>
      <c r="Q38" s="141">
        <f>N38/K38</f>
        <v>0.89145137877633229</v>
      </c>
      <c r="R38" s="291"/>
      <c r="S38" s="142">
        <f>S22</f>
        <v>0.29200231481481481</v>
      </c>
      <c r="T38" s="143">
        <f>INDEX(T22:T37,COUNTA(T22:T37))</f>
        <v>0.58194444444444449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91">
        <f>SUM(AD22:AD37)</f>
        <v>0</v>
      </c>
      <c r="AE38" s="168">
        <f>M38-J38</f>
        <v>-217.09724244733525</v>
      </c>
      <c r="AF38" s="141">
        <f>M38/J38</f>
        <v>0.8914513787763324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2661</v>
      </c>
      <c r="G39" s="148">
        <f t="shared" ref="G39:G42" si="16">E39*F39</f>
        <v>52421.7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1079.6348472895295</v>
      </c>
      <c r="N39" s="152">
        <f>M39/L39</f>
        <v>83.048834406886883</v>
      </c>
      <c r="O39" s="154">
        <f>L39-I39</f>
        <v>0</v>
      </c>
      <c r="P39" s="155">
        <f>N39-K39</f>
        <v>-9.2588579008054239</v>
      </c>
      <c r="Q39" s="156">
        <f>N39/K39</f>
        <v>0.89969570607460791</v>
      </c>
      <c r="R39" s="289">
        <f>Q55</f>
        <v>0.89386171113645896</v>
      </c>
      <c r="S39" s="157">
        <v>0.25008101851851849</v>
      </c>
      <c r="T39" s="158">
        <v>0.3527777777777778</v>
      </c>
      <c r="U39" s="159"/>
      <c r="V39" s="160">
        <v>147.88333333333341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-120.36515271047051</v>
      </c>
      <c r="AF39" s="156">
        <f>M39/J39</f>
        <v>0.89969570607460791</v>
      </c>
      <c r="AG39" s="281">
        <f>AF55</f>
        <v>0.89386171113645896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964</v>
      </c>
      <c r="G40" s="103">
        <f t="shared" si="16"/>
        <v>69253.760000000009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1607.4108383510884</v>
      </c>
      <c r="N40" s="106">
        <f>M40/L40</f>
        <v>84.600570439530969</v>
      </c>
      <c r="O40" s="108">
        <f>L40-I40</f>
        <v>0</v>
      </c>
      <c r="P40" s="109">
        <f>N40-K40</f>
        <v>-10.136271665732195</v>
      </c>
      <c r="Q40" s="110">
        <f>N40/K40</f>
        <v>0.89300602130616014</v>
      </c>
      <c r="R40" s="290"/>
      <c r="S40" s="47">
        <v>0.35626157407407405</v>
      </c>
      <c r="T40" s="48">
        <v>0.38124999999999998</v>
      </c>
      <c r="U40" s="111">
        <v>5.0166666666665982</v>
      </c>
      <c r="V40" s="112">
        <v>35.983333333333334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-192.58916164891161</v>
      </c>
      <c r="AF40" s="110">
        <f>M40/J40</f>
        <v>0.89300602130616025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1521</v>
      </c>
      <c r="G41" s="103">
        <f t="shared" si="16"/>
        <v>87807.33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1606.2188325022014</v>
      </c>
      <c r="N41" s="106">
        <f>M41/L41</f>
        <v>73.00994693191825</v>
      </c>
      <c r="O41" s="108">
        <f>L41-I41</f>
        <v>0</v>
      </c>
      <c r="P41" s="109">
        <f>N41-K41</f>
        <v>-8.8082348862635627</v>
      </c>
      <c r="Q41" s="110">
        <f>N41/K41</f>
        <v>0.89234379583455647</v>
      </c>
      <c r="R41" s="290"/>
      <c r="S41" s="47">
        <v>0.38484953703703706</v>
      </c>
      <c r="T41" s="48">
        <v>0.42430555555555555</v>
      </c>
      <c r="U41" s="111">
        <v>5.1833333333333975</v>
      </c>
      <c r="V41" s="112">
        <v>56.81666666666662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-193.78116749779861</v>
      </c>
      <c r="AF41" s="110">
        <f>M41/J41</f>
        <v>0.89234379583455636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1434</v>
      </c>
      <c r="G42" s="103">
        <f t="shared" si="16"/>
        <v>80920.62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1606.2227753578093</v>
      </c>
      <c r="N42" s="106">
        <f>M42/L42</f>
        <v>84.538040808305752</v>
      </c>
      <c r="O42" s="108">
        <f>L42-I42</f>
        <v>0</v>
      </c>
      <c r="P42" s="109">
        <f>N42-K42</f>
        <v>-10.198801296957413</v>
      </c>
      <c r="Q42" s="110">
        <f>N42/K42</f>
        <v>0.89234598630989403</v>
      </c>
      <c r="R42" s="290"/>
      <c r="S42" s="47">
        <v>0.42807870370370371</v>
      </c>
      <c r="T42" s="48">
        <v>0.46527777777777779</v>
      </c>
      <c r="U42" s="111">
        <v>5.4333333333333567</v>
      </c>
      <c r="V42" s="112">
        <v>53.566666666666677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-193.77722464219073</v>
      </c>
      <c r="AF42" s="200">
        <f>M42/J42</f>
        <v>0.89234598630989403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1474.8718233751572</v>
      </c>
      <c r="N55" s="138">
        <f>M55/L55</f>
        <v>80.814894431515469</v>
      </c>
      <c r="O55" s="139">
        <f>L55-I55</f>
        <v>0</v>
      </c>
      <c r="P55" s="140">
        <f>N55-K55</f>
        <v>-9.5960644725941222</v>
      </c>
      <c r="Q55" s="141">
        <f>N55/K55</f>
        <v>0.89386171113645896</v>
      </c>
      <c r="R55" s="291"/>
      <c r="S55" s="142">
        <f>S39</f>
        <v>0.25008101851851849</v>
      </c>
      <c r="T55" s="143">
        <f>INDEX(T39:T54,COUNTA(T39:T54))</f>
        <v>0.46527777777777779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-175.12817662484281</v>
      </c>
      <c r="AF55" s="141">
        <f>M55/J55</f>
        <v>0.89386171113645896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625</v>
      </c>
      <c r="G56" s="103">
        <f t="shared" ref="G56" si="21">E56*F56</f>
        <v>16906.25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2960.5263157894906</v>
      </c>
      <c r="N56" s="106">
        <f>M56/L56</f>
        <v>493.42105263158174</v>
      </c>
      <c r="O56" s="108">
        <f>L56-I56</f>
        <v>0</v>
      </c>
      <c r="P56" s="109">
        <f>N56-K56</f>
        <v>-52.078947368418255</v>
      </c>
      <c r="Q56" s="110">
        <f>N56/K56</f>
        <v>0.90452988566742754</v>
      </c>
      <c r="R56" s="289">
        <f>Q72</f>
        <v>0.90452988566742754</v>
      </c>
      <c r="S56" s="47">
        <v>0.43634259259259262</v>
      </c>
      <c r="T56" s="48">
        <v>0.44513888888888886</v>
      </c>
      <c r="U56" s="111">
        <v>5.333333333333341</v>
      </c>
      <c r="V56" s="112">
        <v>12.666666666666595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-312.47368421050942</v>
      </c>
      <c r="AF56" s="156">
        <f>M56/J56</f>
        <v>0.90452988566742765</v>
      </c>
      <c r="AG56" s="281">
        <f>AF72</f>
        <v>0.90452988566742765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2960.5263157894906</v>
      </c>
      <c r="N72" s="138">
        <f>M72/L72</f>
        <v>493.42105263158174</v>
      </c>
      <c r="O72" s="139">
        <f>L72-I72</f>
        <v>0</v>
      </c>
      <c r="P72" s="140">
        <f>N72-K72</f>
        <v>-52.078947368418255</v>
      </c>
      <c r="Q72" s="141">
        <f>N72/K72</f>
        <v>0.90452988566742754</v>
      </c>
      <c r="R72" s="291"/>
      <c r="S72" s="142">
        <f>S56</f>
        <v>0.43634259259259262</v>
      </c>
      <c r="T72" s="143">
        <f>INDEX(T56:T71,COUNTA(T56:T71))</f>
        <v>0.44513888888888886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-312.47368421050942</v>
      </c>
      <c r="AF72" s="141">
        <f>M72/J72</f>
        <v>0.90452988566742765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1812</v>
      </c>
      <c r="G73" s="148">
        <f t="shared" ref="G73:G75" si="25">E73*F73</f>
        <v>102903.48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1782.7821809237498</v>
      </c>
      <c r="N73" s="152">
        <f>M73/L73</f>
        <v>77.512268735815212</v>
      </c>
      <c r="O73" s="154">
        <f>L73-I73</f>
        <v>0</v>
      </c>
      <c r="P73" s="155">
        <f>N73-K73</f>
        <v>-9.4442530033152252</v>
      </c>
      <c r="Q73" s="156">
        <f>N73/K73</f>
        <v>0.89139109046187492</v>
      </c>
      <c r="R73" s="289">
        <f>Q89</f>
        <v>0.89107348916060736</v>
      </c>
      <c r="S73" s="157">
        <v>0.70834490740740741</v>
      </c>
      <c r="T73" s="158">
        <v>0.75069444444444444</v>
      </c>
      <c r="U73" s="159"/>
      <c r="V73" s="160">
        <v>60.983333333333327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-217.21781907625018</v>
      </c>
      <c r="AF73" s="156">
        <f>M73/J73</f>
        <v>0.89139109046187492</v>
      </c>
      <c r="AG73" s="281">
        <f>AF89</f>
        <v>0.89107348916060747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1481</v>
      </c>
      <c r="G74" s="103">
        <f t="shared" si="25"/>
        <v>84224.47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1782.5476429287878</v>
      </c>
      <c r="N74" s="106">
        <f>M74/L74</f>
        <v>77.502071431686431</v>
      </c>
      <c r="O74" s="108">
        <f>L74-I74</f>
        <v>0</v>
      </c>
      <c r="P74" s="109">
        <f>N74-K74</f>
        <v>-9.4544503074440058</v>
      </c>
      <c r="Q74" s="110">
        <f>N74/K74</f>
        <v>0.89127382146439393</v>
      </c>
      <c r="R74" s="290"/>
      <c r="S74" s="47">
        <v>0.75496527777777778</v>
      </c>
      <c r="T74" s="48">
        <v>0.7895833333333333</v>
      </c>
      <c r="U74" s="111">
        <v>6.1500000000000021</v>
      </c>
      <c r="V74" s="112">
        <v>49.849999999999959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-217.45235707121219</v>
      </c>
      <c r="AF74" s="110">
        <f>M74/J74</f>
        <v>0.89127382146439393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1603</v>
      </c>
      <c r="G75" s="103">
        <f t="shared" si="25"/>
        <v>76302.8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1781.111111111107</v>
      </c>
      <c r="N75" s="106">
        <f>M75/L75</f>
        <v>77.439613526569872</v>
      </c>
      <c r="O75" s="108">
        <f>L75-I75</f>
        <v>0</v>
      </c>
      <c r="P75" s="109">
        <f>N75-K75</f>
        <v>-9.5169082125605655</v>
      </c>
      <c r="Q75" s="110">
        <f>N75/K75</f>
        <v>0.89055555555555355</v>
      </c>
      <c r="R75" s="290"/>
      <c r="S75" s="47">
        <v>0.79305555555555551</v>
      </c>
      <c r="T75" s="48">
        <v>0.8305555555555556</v>
      </c>
      <c r="U75" s="111">
        <v>4.9999999999999822</v>
      </c>
      <c r="V75" s="112">
        <v>54.000000000000128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-218.88888888889301</v>
      </c>
      <c r="AF75" s="110">
        <f>M75/J75</f>
        <v>0.89055555555555355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1782.1469783212149</v>
      </c>
      <c r="N89" s="138">
        <f>M89/L89</f>
        <v>77.484651231357162</v>
      </c>
      <c r="O89" s="139">
        <f>L89-I89</f>
        <v>0</v>
      </c>
      <c r="P89" s="140">
        <f>N89-K89</f>
        <v>-9.471870507773275</v>
      </c>
      <c r="Q89" s="141">
        <f>N89/K89</f>
        <v>0.89107348916060736</v>
      </c>
      <c r="R89" s="291"/>
      <c r="S89" s="142">
        <f>S73</f>
        <v>0.70834490740740741</v>
      </c>
      <c r="T89" s="143">
        <f>INDEX(T73:T88,COUNTA(T73:T88))</f>
        <v>0.8305555555555556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-217.85302167878513</v>
      </c>
      <c r="AF89" s="141">
        <f>M89/J89</f>
        <v>0.89107348916060747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1054</v>
      </c>
      <c r="G90" s="148">
        <f t="shared" ref="G90:G93" si="32">E90*F90</f>
        <v>60394.2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1783.9210155148123</v>
      </c>
      <c r="N90" s="152">
        <f>M90/L90</f>
        <v>84.948619786419641</v>
      </c>
      <c r="O90" s="154">
        <f>L90-I90</f>
        <v>0</v>
      </c>
      <c r="P90" s="155">
        <f>N90-K90</f>
        <v>-10.2894754516756</v>
      </c>
      <c r="Q90" s="156">
        <f>N90/K90</f>
        <v>0.89196050775740621</v>
      </c>
      <c r="R90" s="289">
        <f>Q106</f>
        <v>0.89164582398660652</v>
      </c>
      <c r="S90" s="157">
        <v>0.70833333333333337</v>
      </c>
      <c r="T90" s="158">
        <v>0.73295138888888889</v>
      </c>
      <c r="U90" s="159"/>
      <c r="V90" s="160">
        <v>35.449999999999946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-216.07898448518768</v>
      </c>
      <c r="AF90" s="156">
        <f>M90/J90</f>
        <v>0.89196050775740621</v>
      </c>
      <c r="AG90" s="281">
        <f>AF106</f>
        <v>0.89164582398660652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565</v>
      </c>
      <c r="G91" s="103">
        <f t="shared" si="32"/>
        <v>28628.55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1784.210526315796</v>
      </c>
      <c r="N91" s="106">
        <f>M91/L91</f>
        <v>89.210526315789792</v>
      </c>
      <c r="O91" s="108">
        <f>L91-I91</f>
        <v>0</v>
      </c>
      <c r="P91" s="109">
        <f>N91-K91</f>
        <v>-10.789473684210208</v>
      </c>
      <c r="Q91" s="110">
        <f>N91/K91</f>
        <v>0.89210526315789795</v>
      </c>
      <c r="R91" s="290"/>
      <c r="S91" s="47">
        <v>0.7368055555555556</v>
      </c>
      <c r="T91" s="48">
        <v>0.75</v>
      </c>
      <c r="U91" s="111">
        <v>5.5500000000000682</v>
      </c>
      <c r="V91" s="112">
        <v>18.999999999999932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-215.78947368420404</v>
      </c>
      <c r="AF91" s="110">
        <f>M91/J91</f>
        <v>0.89210526315789795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1400</v>
      </c>
      <c r="G92" s="103">
        <f t="shared" si="32"/>
        <v>75726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1782.8086310576598</v>
      </c>
      <c r="N92" s="106">
        <f>M92/L92</f>
        <v>93.832033213561047</v>
      </c>
      <c r="O92" s="108">
        <f>L92-I92</f>
        <v>0</v>
      </c>
      <c r="P92" s="109">
        <f>N92-K92</f>
        <v>-11.431124681175788</v>
      </c>
      <c r="Q92" s="110">
        <f>N92/K92</f>
        <v>0.89140431552883004</v>
      </c>
      <c r="R92" s="290"/>
      <c r="S92" s="47">
        <v>0.75347222222222221</v>
      </c>
      <c r="T92" s="48">
        <v>0.78619212962962959</v>
      </c>
      <c r="U92" s="111">
        <v>4.9999999999999822</v>
      </c>
      <c r="V92" s="112">
        <v>47.116666666666625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-217.1913689423402</v>
      </c>
      <c r="AF92" s="110">
        <f>M92/J92</f>
        <v>0.89140431552882993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2012</v>
      </c>
      <c r="G93" s="103">
        <f t="shared" si="32"/>
        <v>117038.04000000001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1603.8972542072622</v>
      </c>
      <c r="N93" s="106">
        <f>M93/L93</f>
        <v>84.415644958276957</v>
      </c>
      <c r="O93" s="108">
        <f>L93-I93</f>
        <v>0</v>
      </c>
      <c r="P93" s="109">
        <f>N93-K93</f>
        <v>-10.321197146986208</v>
      </c>
      <c r="Q93" s="110">
        <f>N93/K93</f>
        <v>0.89105403011514561</v>
      </c>
      <c r="R93" s="290"/>
      <c r="S93" s="47">
        <v>0.7895833333333333</v>
      </c>
      <c r="T93" s="48">
        <v>0.84185185185185185</v>
      </c>
      <c r="U93" s="111">
        <v>4.8833333333333506</v>
      </c>
      <c r="V93" s="112">
        <v>75.266666666666708</v>
      </c>
      <c r="W93" s="113"/>
      <c r="X93" s="116"/>
      <c r="Y93" s="12"/>
      <c r="Z93" s="198"/>
      <c r="AA93" s="276"/>
      <c r="AB93" s="277"/>
      <c r="AC93" s="12">
        <v>2</v>
      </c>
      <c r="AD93" s="198"/>
      <c r="AE93" s="117">
        <f>M93-J93</f>
        <v>-196.10274579273778</v>
      </c>
      <c r="AF93" s="110">
        <f>M93/J93</f>
        <v>0.89105403011514572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1738.7093567738827</v>
      </c>
      <c r="N106" s="138">
        <f>M106/L106</f>
        <v>88.035916798677604</v>
      </c>
      <c r="O106" s="139">
        <f>L106-I106</f>
        <v>0</v>
      </c>
      <c r="P106" s="140">
        <f>N106-K106</f>
        <v>-10.698260416512269</v>
      </c>
      <c r="Q106" s="141">
        <f>N106/K106</f>
        <v>0.89164582398660652</v>
      </c>
      <c r="R106" s="291"/>
      <c r="S106" s="142">
        <f>S90</f>
        <v>0.70833333333333337</v>
      </c>
      <c r="T106" s="143">
        <f>INDEX(T90:T105,COUNTA(T90:T105))</f>
        <v>0.84185185185185185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5</v>
      </c>
      <c r="AD106" s="180">
        <f t="shared" si="38"/>
        <v>0</v>
      </c>
      <c r="AE106" s="168">
        <f>M106-J106</f>
        <v>-211.29064322611725</v>
      </c>
      <c r="AF106" s="141">
        <f>M106/J106</f>
        <v>0.89164582398660652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465" priority="2" operator="greaterThan">
      <formula>0</formula>
    </cfRule>
  </conditionalFormatting>
  <conditionalFormatting sqref="P5:P106 AE5:AE106">
    <cfRule type="cellIs" dxfId="464" priority="5" operator="lessThan">
      <formula>0</formula>
    </cfRule>
  </conditionalFormatting>
  <conditionalFormatting sqref="Q5:Q106 AF5:AF106">
    <cfRule type="cellIs" dxfId="463" priority="3" operator="greaterThan">
      <formula>1</formula>
    </cfRule>
    <cfRule type="cellIs" dxfId="462" priority="4" operator="lessThan">
      <formula>0.8</formula>
    </cfRule>
  </conditionalFormatting>
  <conditionalFormatting sqref="AG5 R5:R106">
    <cfRule type="cellIs" dxfId="461" priority="6" operator="lessThan">
      <formula>0.8</formula>
    </cfRule>
  </conditionalFormatting>
  <conditionalFormatting sqref="AG22:AG57">
    <cfRule type="cellIs" dxfId="460" priority="7" operator="lessThan">
      <formula>0.8</formula>
    </cfRule>
  </conditionalFormatting>
  <conditionalFormatting sqref="AG63:AG71">
    <cfRule type="cellIs" dxfId="459" priority="8" operator="lessThan">
      <formula>0.8</formula>
    </cfRule>
  </conditionalFormatting>
  <conditionalFormatting sqref="AG73:AG106">
    <cfRule type="cellIs" dxfId="458" priority="1" operator="lessThan">
      <formula>0.8</formula>
    </cfRule>
  </conditionalFormatting>
  <dataValidations count="1">
    <dataValidation type="list" allowBlank="1" showInputMessage="1" showErrorMessage="1" sqref="AA5:AB106" xr:uid="{9D04569D-8315-49CF-A594-550C52DDD86F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06C1-7004-4872-8573-2E243ACAEB26}">
  <sheetPr>
    <tabColor theme="9" tint="0.59999389629810485"/>
  </sheetPr>
  <dimension ref="B1:AR42"/>
  <sheetViews>
    <sheetView zoomScale="70" zoomScaleNormal="70" workbookViewId="0">
      <selection activeCell="R16" sqref="R16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246</v>
      </c>
      <c r="D3" s="263"/>
      <c r="E3" s="3" t="s">
        <v>2</v>
      </c>
      <c r="F3" s="264">
        <f>'0219(18度C)'!D1+'0219(4度C)'!D1</f>
        <v>111594</v>
      </c>
      <c r="G3" s="265"/>
      <c r="H3" s="3" t="s">
        <v>3</v>
      </c>
      <c r="I3" s="266">
        <f>'0219(18度C)'!F1+'0219(4度C)'!F1</f>
        <v>3403767.2000000011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'0219(4度C)'!Y2</f>
        <v>0</v>
      </c>
      <c r="P6" s="229">
        <f>'0219(4度C)'!Z2</f>
        <v>0</v>
      </c>
      <c r="Q6" s="229">
        <f>'0219(4度C)'!AC2</f>
        <v>30</v>
      </c>
      <c r="R6" s="229">
        <f>'0219(4度C)'!AD2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486.50396792214497</v>
      </c>
      <c r="F7" s="235" t="e">
        <f>AVERAGE(#REF!,D15:K15)</f>
        <v>#REF!</v>
      </c>
      <c r="G7" s="236">
        <f>AVERAGE(D15:K15)</f>
        <v>184.63929366855507</v>
      </c>
      <c r="H7" s="237"/>
      <c r="I7" s="236">
        <f>AVERAGE(L15:O15)</f>
        <v>82.756309161157532</v>
      </c>
      <c r="J7" s="237"/>
      <c r="K7" s="236">
        <f>AVERAGE(D33:O33)</f>
        <v>652.33376702732301</v>
      </c>
      <c r="L7" s="237"/>
      <c r="M7" s="236">
        <f>AVERAGE(P33:X33)</f>
        <v>690.49901190319838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0.8909824399530164</v>
      </c>
      <c r="F8" s="243" t="e">
        <f>AVERAGE(D16:K16,#REF!)</f>
        <v>#REF!</v>
      </c>
      <c r="G8" s="222">
        <f>AVERAGE(D16:K16)</f>
        <v>0.89915072456682665</v>
      </c>
      <c r="H8" s="223"/>
      <c r="I8" s="222">
        <f>AVERAGE(L16:O16)</f>
        <v>0.89132100567201522</v>
      </c>
      <c r="J8" s="223"/>
      <c r="K8" s="222">
        <f>AVERAGE(D34:O34)</f>
        <v>0.88906355475994525</v>
      </c>
      <c r="L8" s="223"/>
      <c r="M8" s="222">
        <f>AVERAGE(P34:X34)</f>
        <v>0.88661504820605352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86.58880338667889</v>
      </c>
      <c r="F15" s="35" t="s">
        <v>42</v>
      </c>
      <c r="G15" s="35">
        <v>77.530479037394528</v>
      </c>
      <c r="H15" s="35">
        <v>80.811009283750053</v>
      </c>
      <c r="I15" s="35">
        <v>493.62688296639686</v>
      </c>
      <c r="J15" s="35" t="s">
        <v>42</v>
      </c>
      <c r="K15" s="36" t="s">
        <v>42</v>
      </c>
      <c r="L15" s="34" t="s">
        <v>42</v>
      </c>
      <c r="M15" s="37">
        <v>77.486994487901626</v>
      </c>
      <c r="N15" s="35" t="s">
        <v>42</v>
      </c>
      <c r="O15" s="38">
        <v>88.025623834413437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0.90627644045215683</v>
      </c>
      <c r="F16" s="43" t="s">
        <v>42</v>
      </c>
      <c r="G16" s="43">
        <f t="shared" si="0"/>
        <v>0.89160050893003706</v>
      </c>
      <c r="H16" s="43">
        <f t="shared" si="0"/>
        <v>0.89381873904753839</v>
      </c>
      <c r="I16" s="43">
        <f t="shared" si="0"/>
        <v>0.90490720983757444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0.89110043661086868</v>
      </c>
      <c r="N16" s="43" t="s">
        <v>42</v>
      </c>
      <c r="O16" s="46">
        <f t="shared" ref="O16" si="2">O15/O14</f>
        <v>0.89154157473316176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0.29199074074074072</v>
      </c>
      <c r="F17" s="48" t="s">
        <v>42</v>
      </c>
      <c r="G17" s="48">
        <v>0.29166666666666669</v>
      </c>
      <c r="H17" s="48">
        <v>0.25008101851851849</v>
      </c>
      <c r="I17" s="48">
        <v>0.45069444444444445</v>
      </c>
      <c r="J17" s="48" t="s">
        <v>42</v>
      </c>
      <c r="K17" s="48" t="s">
        <v>42</v>
      </c>
      <c r="L17" s="47" t="s">
        <v>42</v>
      </c>
      <c r="M17" s="49">
        <v>0.70835648148148145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0.55508101851851854</v>
      </c>
      <c r="F18" s="48" t="s">
        <v>42</v>
      </c>
      <c r="G18" s="48">
        <v>0.57387731481481485</v>
      </c>
      <c r="H18" s="48">
        <v>0.47162037037037036</v>
      </c>
      <c r="I18" s="48">
        <v>0.46068287037037037</v>
      </c>
      <c r="J18" s="48" t="s">
        <v>42</v>
      </c>
      <c r="K18" s="48" t="s">
        <v>42</v>
      </c>
      <c r="L18" s="47" t="s">
        <v>42</v>
      </c>
      <c r="M18" s="49">
        <v>0.81738425925925928</v>
      </c>
      <c r="N18" s="48" t="s">
        <v>42</v>
      </c>
      <c r="O18" s="50">
        <v>0.82499999999999996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/>
      <c r="G21" s="52">
        <v>7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267.61645154180644</v>
      </c>
      <c r="H33" s="35">
        <v>390.07241246676205</v>
      </c>
      <c r="I33" s="35" t="s">
        <v>42</v>
      </c>
      <c r="J33" s="35" t="s">
        <v>42</v>
      </c>
      <c r="K33" s="35">
        <v>741.0626941865562</v>
      </c>
      <c r="L33" s="35" t="s">
        <v>42</v>
      </c>
      <c r="M33" s="35">
        <v>683.29941307097261</v>
      </c>
      <c r="N33" s="35">
        <v>997.20447823417555</v>
      </c>
      <c r="O33" s="35">
        <v>834.74715266366525</v>
      </c>
      <c r="P33" s="34">
        <v>267.59934754808228</v>
      </c>
      <c r="Q33" s="35" t="s">
        <v>42</v>
      </c>
      <c r="R33" s="35" t="s">
        <v>42</v>
      </c>
      <c r="S33" s="35" t="s">
        <v>42</v>
      </c>
      <c r="T33" s="35">
        <v>704.3143609782428</v>
      </c>
      <c r="U33" s="35" t="s">
        <v>42</v>
      </c>
      <c r="V33" s="35">
        <v>683.89865898960784</v>
      </c>
      <c r="W33" s="35">
        <v>971.8795409136319</v>
      </c>
      <c r="X33" s="38">
        <v>824.8031510864264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0.87347036267117373</v>
      </c>
      <c r="H34" s="43">
        <f>H33/H32</f>
        <v>0.90016710569252789</v>
      </c>
      <c r="I34" s="43" t="s">
        <v>42</v>
      </c>
      <c r="J34" s="43" t="s">
        <v>42</v>
      </c>
      <c r="K34" s="43">
        <f>K33/K32</f>
        <v>0.89825781113521963</v>
      </c>
      <c r="L34" s="43" t="s">
        <v>42</v>
      </c>
      <c r="M34" s="43">
        <f>M33/M32</f>
        <v>0.89726185554774185</v>
      </c>
      <c r="N34" s="43">
        <f>N33/N32</f>
        <v>0.87988630432427262</v>
      </c>
      <c r="O34" s="43">
        <f>O33/O32</f>
        <v>0.88533788918873579</v>
      </c>
      <c r="P34" s="42">
        <f>P33/P32</f>
        <v>0.87341453713610184</v>
      </c>
      <c r="Q34" s="43" t="s">
        <v>42</v>
      </c>
      <c r="R34" s="43" t="s">
        <v>42</v>
      </c>
      <c r="S34" s="43" t="s">
        <v>42</v>
      </c>
      <c r="T34" s="43">
        <f>T33/T32</f>
        <v>0.89436744251205436</v>
      </c>
      <c r="U34" s="43" t="s">
        <v>42</v>
      </c>
      <c r="V34" s="43">
        <f>V33/V32</f>
        <v>0.89804874412776781</v>
      </c>
      <c r="W34" s="43">
        <f>W33/W32</f>
        <v>0.88352685537602904</v>
      </c>
      <c r="X34" s="46">
        <f>X33/X32</f>
        <v>0.88371766187831402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0.34879629629629627</v>
      </c>
      <c r="H35" s="48">
        <v>0.29175925925925927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0.29166666666666669</v>
      </c>
      <c r="N35" s="48">
        <v>0.29166666666666669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0.44673611111111111</v>
      </c>
      <c r="H36" s="48">
        <v>0.32927083333333335</v>
      </c>
      <c r="I36" s="48" t="s">
        <v>42</v>
      </c>
      <c r="J36" s="48" t="s">
        <v>42</v>
      </c>
      <c r="K36" s="48">
        <v>0.3888888888888889</v>
      </c>
      <c r="L36" s="48" t="s">
        <v>42</v>
      </c>
      <c r="M36" s="48">
        <v>0.36616898148148147</v>
      </c>
      <c r="N36" s="48">
        <v>0.42660879629629628</v>
      </c>
      <c r="O36" s="48">
        <v>0.40763888888888888</v>
      </c>
      <c r="P36" s="47">
        <v>0.79814814814814816</v>
      </c>
      <c r="Q36" s="48" t="s">
        <v>42</v>
      </c>
      <c r="R36" s="48" t="s">
        <v>42</v>
      </c>
      <c r="S36" s="48" t="s">
        <v>42</v>
      </c>
      <c r="T36" s="48">
        <v>0.82430555555555551</v>
      </c>
      <c r="U36" s="48" t="s">
        <v>42</v>
      </c>
      <c r="V36" s="48">
        <v>0.81905092592592588</v>
      </c>
      <c r="W36" s="48">
        <v>0.90101851851851855</v>
      </c>
      <c r="X36" s="50">
        <v>0.86805555555555558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F1F3-FD89-4437-86B8-1996A53BE85D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46" sqref="L46"/>
      <selection pane="bottomLeft" activeCell="L46" sqref="L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75409</v>
      </c>
      <c r="E1" s="88" t="s">
        <v>3</v>
      </c>
      <c r="F1" s="89">
        <f>SUM(G5:G191)</f>
        <v>1498709.1300000006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46072</v>
      </c>
      <c r="B2" s="332"/>
      <c r="C2" s="92" t="s">
        <v>40</v>
      </c>
      <c r="D2" s="93">
        <f>AVERAGE(N21,N38,N55,N72,N89,N106,N123,N140,N157,N174,N191)</f>
        <v>669.68160560726619</v>
      </c>
      <c r="E2" s="93" t="s">
        <v>91</v>
      </c>
      <c r="F2" s="94">
        <f>F1/D1</f>
        <v>19.874406635812708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1496</v>
      </c>
      <c r="G5" s="148">
        <f t="shared" ref="G5:G8" si="0">E5*F5</f>
        <v>42740.72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3123.8979118329394</v>
      </c>
      <c r="N5" s="152">
        <f>M5/L5</f>
        <v>260.32482598607828</v>
      </c>
      <c r="O5" s="154">
        <f>L5-I5</f>
        <v>0</v>
      </c>
      <c r="P5" s="155">
        <f>N5-K5</f>
        <v>-39.675174013921719</v>
      </c>
      <c r="Q5" s="156">
        <f>N5/K5</f>
        <v>0.86774941995359423</v>
      </c>
      <c r="R5" s="289">
        <f>Q21</f>
        <v>0.87347036267117373</v>
      </c>
      <c r="S5" s="157">
        <v>0.34879629629629627</v>
      </c>
      <c r="T5" s="158">
        <v>0.36875000000000002</v>
      </c>
      <c r="U5" s="159"/>
      <c r="V5" s="160">
        <v>28.733333333333402</v>
      </c>
      <c r="W5" s="161"/>
      <c r="X5" s="162"/>
      <c r="Y5" s="292"/>
      <c r="Z5" s="293"/>
      <c r="AA5" s="115">
        <f>M5-J5</f>
        <v>-476.10208816706063</v>
      </c>
      <c r="AB5" s="156">
        <f>M5/J5</f>
        <v>0.86774941995359423</v>
      </c>
      <c r="AC5" s="281">
        <f>AB21</f>
        <v>0.87347036267117384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1875</v>
      </c>
      <c r="G6" s="103">
        <f t="shared" si="0"/>
        <v>55968.75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3140.995812005588</v>
      </c>
      <c r="N6" s="106">
        <f>M6/L6</f>
        <v>261.74965100046569</v>
      </c>
      <c r="O6" s="108">
        <f>L6-I6</f>
        <v>0</v>
      </c>
      <c r="P6" s="109">
        <f>N6-K6</f>
        <v>-38.25034899953431</v>
      </c>
      <c r="Q6" s="110">
        <f>N6/K6</f>
        <v>0.87249883666821892</v>
      </c>
      <c r="R6" s="290"/>
      <c r="S6" s="47">
        <v>0.37234953703703705</v>
      </c>
      <c r="T6" s="48">
        <v>0.3972222222222222</v>
      </c>
      <c r="U6" s="111">
        <v>5.1833333333333176</v>
      </c>
      <c r="V6" s="112">
        <v>35.81666666666662</v>
      </c>
      <c r="W6" s="113"/>
      <c r="X6" s="116"/>
      <c r="Y6" s="276"/>
      <c r="Z6" s="277"/>
      <c r="AA6" s="117">
        <f>M6-J6</f>
        <v>-459.00418799441195</v>
      </c>
      <c r="AB6" s="110">
        <f>M6/J6</f>
        <v>0.87249883666821892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1786</v>
      </c>
      <c r="G7" s="103">
        <f t="shared" si="0"/>
        <v>52722.720000000001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3139.4531250000045</v>
      </c>
      <c r="N7" s="106">
        <f>M7/L7</f>
        <v>261.6210937500004</v>
      </c>
      <c r="O7" s="108">
        <f>L7-I7</f>
        <v>0</v>
      </c>
      <c r="P7" s="109">
        <f>N7-K7</f>
        <v>-38.378906249999602</v>
      </c>
      <c r="Q7" s="110">
        <f>N7/K7</f>
        <v>0.87207031250000133</v>
      </c>
      <c r="R7" s="290"/>
      <c r="S7" s="47">
        <v>0.40069444444444446</v>
      </c>
      <c r="T7" s="48">
        <v>0.42439814814814814</v>
      </c>
      <c r="U7" s="111">
        <v>5.0000000000000622</v>
      </c>
      <c r="V7" s="112">
        <v>34.133333333333283</v>
      </c>
      <c r="W7" s="113"/>
      <c r="X7" s="116"/>
      <c r="Y7" s="276"/>
      <c r="Z7" s="277"/>
      <c r="AA7" s="117">
        <f>M7-J7</f>
        <v>-460.54687499999545</v>
      </c>
      <c r="AB7" s="110">
        <f>M7/J7</f>
        <v>0.87207031250000122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1444</v>
      </c>
      <c r="G8" s="103">
        <f t="shared" si="0"/>
        <v>37024.160000000003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3173.62637362637</v>
      </c>
      <c r="N8" s="106">
        <f>M8/L8</f>
        <v>288.51148851148815</v>
      </c>
      <c r="O8" s="108">
        <f>L8-I8</f>
        <v>0</v>
      </c>
      <c r="P8" s="109">
        <f>N8-K8</f>
        <v>-38.761238761239099</v>
      </c>
      <c r="Q8" s="110">
        <f>N8/K8</f>
        <v>0.88156288156288054</v>
      </c>
      <c r="R8" s="290"/>
      <c r="S8" s="47">
        <v>0.42777777777777776</v>
      </c>
      <c r="T8" s="48">
        <v>0.44673611111111111</v>
      </c>
      <c r="U8" s="111">
        <v>4.8666666666666547</v>
      </c>
      <c r="V8" s="112">
        <v>27.300000000000033</v>
      </c>
      <c r="W8" s="113"/>
      <c r="X8" s="116"/>
      <c r="Y8" s="276"/>
      <c r="Z8" s="277"/>
      <c r="AA8" s="117">
        <f>M8-J8</f>
        <v>-426.37362637363003</v>
      </c>
      <c r="AB8" s="110">
        <f>M8/J8</f>
        <v>0.88156288156288054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3144.4933056162258</v>
      </c>
      <c r="N21" s="138">
        <f>M21/L21</f>
        <v>267.61645154180644</v>
      </c>
      <c r="O21" s="139">
        <f>L21-I21</f>
        <v>0</v>
      </c>
      <c r="P21" s="140">
        <f>N21-K21</f>
        <v>-38.766527181597837</v>
      </c>
      <c r="Q21" s="141">
        <f>N21/K21</f>
        <v>0.87347036267117373</v>
      </c>
      <c r="R21" s="291"/>
      <c r="S21" s="142">
        <f>S5</f>
        <v>0.34879629629629627</v>
      </c>
      <c r="T21" s="143">
        <f>INDEX(T5:T20,COUNTA(T5:T20))</f>
        <v>0.44673611111111111</v>
      </c>
      <c r="U21" s="144"/>
      <c r="V21" s="166"/>
      <c r="W21" s="167"/>
      <c r="X21" s="138"/>
      <c r="Y21" s="279"/>
      <c r="Z21" s="280"/>
      <c r="AA21" s="168">
        <f>M21-J21</f>
        <v>-455.50669438377417</v>
      </c>
      <c r="AB21" s="141">
        <f>M21/J21</f>
        <v>0.87347036267117384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892</v>
      </c>
      <c r="G22" s="148">
        <f t="shared" ref="G22:G23" si="5">E22*F22</f>
        <v>12514.76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2340.5247813411074</v>
      </c>
      <c r="N22" s="152">
        <f>M22/L22</f>
        <v>390.08746355685122</v>
      </c>
      <c r="O22" s="154">
        <f>L22-I22</f>
        <v>0</v>
      </c>
      <c r="P22" s="155">
        <f>N22-K22</f>
        <v>-43.245869776482095</v>
      </c>
      <c r="Q22" s="156">
        <f>N22/K22</f>
        <v>0.90020183897734896</v>
      </c>
      <c r="R22" s="289">
        <f>Q38</f>
        <v>0.90016710569252789</v>
      </c>
      <c r="S22" s="157">
        <v>0.29175925925925927</v>
      </c>
      <c r="T22" s="158">
        <v>0.30763888888888891</v>
      </c>
      <c r="U22" s="159"/>
      <c r="V22" s="160">
        <v>22.866666666666671</v>
      </c>
      <c r="W22" s="158"/>
      <c r="X22" s="169"/>
      <c r="Y22" s="292"/>
      <c r="Z22" s="293"/>
      <c r="AA22" s="115">
        <f>M22-J22</f>
        <v>-259.47521865889257</v>
      </c>
      <c r="AB22" s="156">
        <f>M22/J22</f>
        <v>0.90020183897734896</v>
      </c>
      <c r="AC22" s="281">
        <f>AB38</f>
        <v>0.90016710569252789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1020</v>
      </c>
      <c r="G23" s="103">
        <f t="shared" si="5"/>
        <v>14779.800000000001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2340.3441682600369</v>
      </c>
      <c r="N23" s="106">
        <f>M23/L23</f>
        <v>390.05736137667282</v>
      </c>
      <c r="O23" s="108">
        <f>L23-I23</f>
        <v>0</v>
      </c>
      <c r="P23" s="109">
        <f>N23-K23</f>
        <v>-43.275971956660499</v>
      </c>
      <c r="Q23" s="110">
        <f>N23/K23</f>
        <v>0.90013237240770649</v>
      </c>
      <c r="R23" s="290"/>
      <c r="S23" s="47">
        <v>0.31111111111111112</v>
      </c>
      <c r="T23" s="48">
        <v>0.32927083333333335</v>
      </c>
      <c r="U23" s="111">
        <v>4.9999999999999822</v>
      </c>
      <c r="V23" s="112">
        <v>26.150000000000013</v>
      </c>
      <c r="W23" s="113"/>
      <c r="X23" s="13"/>
      <c r="Y23" s="276"/>
      <c r="Z23" s="277"/>
      <c r="AA23" s="117">
        <f>M23-J23</f>
        <v>-259.65583173996311</v>
      </c>
      <c r="AB23" s="110">
        <f>M23/J23</f>
        <v>0.90013237240770649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2340.4344748005724</v>
      </c>
      <c r="N38" s="138">
        <f>M38/L38</f>
        <v>390.07241246676205</v>
      </c>
      <c r="O38" s="139">
        <f>L38-I38</f>
        <v>0</v>
      </c>
      <c r="P38" s="140">
        <f>N38-K38</f>
        <v>-43.260920866571269</v>
      </c>
      <c r="Q38" s="141">
        <f>N38/K38</f>
        <v>0.90016710569252789</v>
      </c>
      <c r="R38" s="291"/>
      <c r="S38" s="142">
        <f>S22</f>
        <v>0.29175925925925927</v>
      </c>
      <c r="T38" s="143">
        <f>INDEX(T22:T37,COUNTA(T22:T37))</f>
        <v>0.32927083333333335</v>
      </c>
      <c r="U38" s="144"/>
      <c r="V38" s="166"/>
      <c r="W38" s="167"/>
      <c r="X38" s="138"/>
      <c r="Y38" s="279"/>
      <c r="Z38" s="280"/>
      <c r="AA38" s="168">
        <f>M38-J38</f>
        <v>-259.56552519942761</v>
      </c>
      <c r="AB38" s="141">
        <f>M38/J38</f>
        <v>0.90016710569252789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2134</v>
      </c>
      <c r="G39" s="148">
        <f t="shared" ref="G39:G41" si="9">E39*F39</f>
        <v>38177.26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2961.6037008481153</v>
      </c>
      <c r="N39" s="152">
        <f>M39/L39</f>
        <v>740.40092521202882</v>
      </c>
      <c r="O39" s="154">
        <f>L39-I39</f>
        <v>0</v>
      </c>
      <c r="P39" s="155">
        <f>N39-K39</f>
        <v>-84.599074787971176</v>
      </c>
      <c r="Q39" s="156">
        <f>N39/K39</f>
        <v>0.89745566692367129</v>
      </c>
      <c r="R39" s="289">
        <f>Q55</f>
        <v>0.89825781113521963</v>
      </c>
      <c r="S39" s="157">
        <v>0.29166666666666669</v>
      </c>
      <c r="T39" s="158">
        <v>0.32168981481481479</v>
      </c>
      <c r="U39" s="159"/>
      <c r="V39" s="160">
        <v>43.23333333333327</v>
      </c>
      <c r="W39" s="158"/>
      <c r="X39" s="169"/>
      <c r="Y39" s="292"/>
      <c r="Z39" s="293"/>
      <c r="AA39" s="115">
        <f>M39-J39</f>
        <v>-338.3962991518847</v>
      </c>
      <c r="AB39" s="156">
        <f>M39/J39</f>
        <v>0.89745566692367129</v>
      </c>
      <c r="AC39" s="281">
        <f>AB55</f>
        <v>0.89825781113521963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996</v>
      </c>
      <c r="G40" s="103">
        <f t="shared" si="9"/>
        <v>21364.2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2968.2119205298009</v>
      </c>
      <c r="N40" s="106">
        <f>M40/L40</f>
        <v>742.05298013245022</v>
      </c>
      <c r="O40" s="108">
        <f>L40-I40</f>
        <v>0</v>
      </c>
      <c r="P40" s="109">
        <f>N40-K40</f>
        <v>-82.947019867549784</v>
      </c>
      <c r="Q40" s="110">
        <f>N40/K40</f>
        <v>0.89945815773630333</v>
      </c>
      <c r="R40" s="290"/>
      <c r="S40" s="47">
        <v>0.32569444444444445</v>
      </c>
      <c r="T40" s="48">
        <v>0.33967592592592594</v>
      </c>
      <c r="U40" s="111">
        <v>5.7666666666667155</v>
      </c>
      <c r="V40" s="112">
        <v>20.133333333333336</v>
      </c>
      <c r="W40" s="113"/>
      <c r="X40" s="116"/>
      <c r="Y40" s="276"/>
      <c r="Z40" s="277"/>
      <c r="AA40" s="117">
        <f>M40-J40</f>
        <v>-331.78807947019914</v>
      </c>
      <c r="AB40" s="110">
        <f>M40/J40</f>
        <v>0.89945815773630333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3251</v>
      </c>
      <c r="G41" s="103">
        <f t="shared" si="9"/>
        <v>54161.66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2962.9367088607578</v>
      </c>
      <c r="N41" s="106">
        <f>M41/L41</f>
        <v>740.73417721518945</v>
      </c>
      <c r="O41" s="108">
        <f>L41-I41</f>
        <v>0</v>
      </c>
      <c r="P41" s="109">
        <f>N41-K41</f>
        <v>-84.265822784810553</v>
      </c>
      <c r="Q41" s="110">
        <f>N41/K41</f>
        <v>0.89785960874568416</v>
      </c>
      <c r="R41" s="290"/>
      <c r="S41" s="47">
        <v>0.34317129629629628</v>
      </c>
      <c r="T41" s="48">
        <v>0.3888888888888889</v>
      </c>
      <c r="U41" s="111">
        <v>5.0333333333332941</v>
      </c>
      <c r="V41" s="112">
        <v>65.833333333333371</v>
      </c>
      <c r="W41" s="113"/>
      <c r="X41" s="13"/>
      <c r="Y41" s="276"/>
      <c r="Z41" s="277"/>
      <c r="AA41" s="117">
        <f>M41-J41</f>
        <v>-337.06329113924221</v>
      </c>
      <c r="AB41" s="110">
        <f>M41/J41</f>
        <v>0.89785960874568416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2964.2507767462248</v>
      </c>
      <c r="N55" s="138">
        <f>M55/L55</f>
        <v>741.0626941865562</v>
      </c>
      <c r="O55" s="139">
        <f>L55-I55</f>
        <v>0</v>
      </c>
      <c r="P55" s="140">
        <f>N55-K55</f>
        <v>-83.9373058134438</v>
      </c>
      <c r="Q55" s="141">
        <f>N55/K55</f>
        <v>0.89825781113521963</v>
      </c>
      <c r="R55" s="291"/>
      <c r="S55" s="142">
        <f>S39</f>
        <v>0.29166666666666669</v>
      </c>
      <c r="T55" s="143">
        <f>INDEX(T39:T54,COUNTA(T39:T54))</f>
        <v>0.3888888888888889</v>
      </c>
      <c r="U55" s="144"/>
      <c r="V55" s="166"/>
      <c r="W55" s="167"/>
      <c r="X55" s="138"/>
      <c r="Y55" s="279"/>
      <c r="Z55" s="280"/>
      <c r="AA55" s="168">
        <f>M55-J55</f>
        <v>-335.7492232537752</v>
      </c>
      <c r="AB55" s="141">
        <f>M55/J55</f>
        <v>0.89825781113521963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847</v>
      </c>
      <c r="G56" s="148">
        <f t="shared" ref="G56:G58" si="14">E56*F56</f>
        <v>18871.16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2963.2653061224551</v>
      </c>
      <c r="N56" s="152">
        <f>M56/L56</f>
        <v>592.65306122449101</v>
      </c>
      <c r="O56" s="154">
        <f>L56-I56</f>
        <v>0</v>
      </c>
      <c r="P56" s="155">
        <f>N56-K56</f>
        <v>-67.346938775508988</v>
      </c>
      <c r="Q56" s="156">
        <f>N56/K56</f>
        <v>0.89795918367347127</v>
      </c>
      <c r="R56" s="289">
        <f>Q72</f>
        <v>0.89726185554774185</v>
      </c>
      <c r="S56" s="157">
        <v>0.29166666666666669</v>
      </c>
      <c r="T56" s="158">
        <v>0.30357638888888888</v>
      </c>
      <c r="U56" s="159"/>
      <c r="V56" s="160">
        <v>17.149999999999963</v>
      </c>
      <c r="W56" s="161"/>
      <c r="X56" s="162"/>
      <c r="Y56" s="292"/>
      <c r="Z56" s="293"/>
      <c r="AA56" s="115">
        <f>M56-J56</f>
        <v>-336.73469387754494</v>
      </c>
      <c r="AB56" s="156">
        <f>M56/J56</f>
        <v>0.89795918367347127</v>
      </c>
      <c r="AC56" s="281">
        <f>AB72</f>
        <v>0.89726185554774174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1495</v>
      </c>
      <c r="G57" s="103">
        <f t="shared" si="14"/>
        <v>40768.65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2960.3960396039661</v>
      </c>
      <c r="N57" s="106">
        <f>M57/L57</f>
        <v>592.07920792079324</v>
      </c>
      <c r="O57" s="108">
        <f>L57-I57</f>
        <v>0</v>
      </c>
      <c r="P57" s="109">
        <f>N57-K57</f>
        <v>-67.920792079206763</v>
      </c>
      <c r="Q57" s="110">
        <f>N57/K57</f>
        <v>0.89708970897089879</v>
      </c>
      <c r="R57" s="290"/>
      <c r="S57" s="47">
        <v>0.30694444444444446</v>
      </c>
      <c r="T57" s="48">
        <v>0.32798611111111109</v>
      </c>
      <c r="U57" s="111">
        <v>4.8500000000000387</v>
      </c>
      <c r="V57" s="112">
        <v>30.29999999999994</v>
      </c>
      <c r="W57" s="113"/>
      <c r="X57" s="116"/>
      <c r="Y57" s="276"/>
      <c r="Z57" s="277"/>
      <c r="AA57" s="117">
        <f>M57-J57</f>
        <v>-339.60396039603393</v>
      </c>
      <c r="AB57" s="110">
        <f>M57/J57</f>
        <v>0.89708970897089879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2480</v>
      </c>
      <c r="G58" s="103">
        <f t="shared" si="14"/>
        <v>45954.400000000001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2959.2310241962214</v>
      </c>
      <c r="N58" s="106">
        <f>M58/L58</f>
        <v>986.41034139874046</v>
      </c>
      <c r="O58" s="108">
        <f>L58-I58</f>
        <v>0</v>
      </c>
      <c r="P58" s="109">
        <f>N58-K58</f>
        <v>-113.58965860125954</v>
      </c>
      <c r="Q58" s="110">
        <f>N58/K58</f>
        <v>0.89673667399885493</v>
      </c>
      <c r="R58" s="290"/>
      <c r="S58" s="47">
        <v>0.33124999999999999</v>
      </c>
      <c r="T58" s="48">
        <v>0.36616898148148147</v>
      </c>
      <c r="U58" s="111">
        <v>4.7000000000000153</v>
      </c>
      <c r="V58" s="112">
        <v>50.283333333333331</v>
      </c>
      <c r="W58" s="113"/>
      <c r="X58" s="116"/>
      <c r="Y58" s="276"/>
      <c r="Z58" s="277"/>
      <c r="AA58" s="117">
        <f>M58-J58</f>
        <v>-340.76897580377863</v>
      </c>
      <c r="AB58" s="110">
        <f>M58/J58</f>
        <v>0.89673667399885493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2960.9641233075477</v>
      </c>
      <c r="N72" s="138">
        <f>M72/L72</f>
        <v>683.29941307097261</v>
      </c>
      <c r="O72" s="139">
        <f>L72-I72</f>
        <v>0</v>
      </c>
      <c r="P72" s="140">
        <f>N72-K72</f>
        <v>-78.239048467488942</v>
      </c>
      <c r="Q72" s="141">
        <f>N72/K72</f>
        <v>0.89726185554774185</v>
      </c>
      <c r="R72" s="291"/>
      <c r="S72" s="142">
        <f>S56</f>
        <v>0.29166666666666669</v>
      </c>
      <c r="T72" s="143">
        <f>INDEX(T56:T71,COUNTA(T56:T71))</f>
        <v>0.36616898148148147</v>
      </c>
      <c r="U72" s="144"/>
      <c r="V72" s="166"/>
      <c r="W72" s="99"/>
      <c r="X72" s="69"/>
      <c r="Y72" s="279"/>
      <c r="Z72" s="280"/>
      <c r="AA72" s="168">
        <f>M72-J72</f>
        <v>-339.03587669245235</v>
      </c>
      <c r="AB72" s="141">
        <f>M72/J72</f>
        <v>0.89726185554774174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841</v>
      </c>
      <c r="G73" s="148">
        <f t="shared" ref="G73:G75" si="18">E73*F73</f>
        <v>15289.38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3143.9252336448694</v>
      </c>
      <c r="N73" s="152">
        <f>M73/L73</f>
        <v>1047.9750778816231</v>
      </c>
      <c r="O73" s="154">
        <f>L73-I73</f>
        <v>0</v>
      </c>
      <c r="P73" s="155">
        <f>N73-K73</f>
        <v>-152.02492211837694</v>
      </c>
      <c r="Q73" s="156">
        <f>N73/K73</f>
        <v>0.87331256490135256</v>
      </c>
      <c r="R73" s="289">
        <f>Q89</f>
        <v>0.87988630432427262</v>
      </c>
      <c r="S73" s="157">
        <v>0.29166666666666669</v>
      </c>
      <c r="T73" s="158">
        <v>0.30281249999999998</v>
      </c>
      <c r="U73" s="159"/>
      <c r="V73" s="160">
        <v>16.049999999999951</v>
      </c>
      <c r="W73" s="161"/>
      <c r="X73" s="162"/>
      <c r="Y73" s="292"/>
      <c r="Z73" s="293"/>
      <c r="AA73" s="115">
        <f>M73-J73</f>
        <v>-456.07476635513058</v>
      </c>
      <c r="AB73" s="156">
        <f>M73/J73</f>
        <v>0.87331256490135267</v>
      </c>
      <c r="AC73" s="281">
        <f>AB89</f>
        <v>0.87988630432427262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3148</v>
      </c>
      <c r="G74" s="103">
        <f t="shared" si="18"/>
        <v>44166.439999999995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2691.8764845605747</v>
      </c>
      <c r="N74" s="106">
        <f>M74/L74</f>
        <v>897.2921615201916</v>
      </c>
      <c r="O74" s="108">
        <f>L74-I74</f>
        <v>0</v>
      </c>
      <c r="P74" s="109">
        <f>N74-K74</f>
        <v>-102.7078384798084</v>
      </c>
      <c r="Q74" s="110">
        <f>N74/K74</f>
        <v>0.89729216152019164</v>
      </c>
      <c r="R74" s="290"/>
      <c r="S74" s="47">
        <v>0.3131944444444445</v>
      </c>
      <c r="T74" s="48">
        <v>0.36192129629629627</v>
      </c>
      <c r="U74" s="111">
        <v>14.950000000000099</v>
      </c>
      <c r="V74" s="112">
        <v>70.166666666666544</v>
      </c>
      <c r="W74" s="113"/>
      <c r="X74" s="116"/>
      <c r="Y74" s="276"/>
      <c r="Z74" s="277"/>
      <c r="AA74" s="117">
        <f>M74-J74</f>
        <v>-308.12351543942532</v>
      </c>
      <c r="AB74" s="110">
        <f>M74/J74</f>
        <v>0.89729216152019153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4045</v>
      </c>
      <c r="G75" s="103">
        <f t="shared" si="18"/>
        <v>57762.6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3139.0385859021353</v>
      </c>
      <c r="N75" s="106">
        <f>M75/L75</f>
        <v>1046.3461953007118</v>
      </c>
      <c r="O75" s="108">
        <f>L75-I75</f>
        <v>0</v>
      </c>
      <c r="P75" s="109">
        <f>N75-K75</f>
        <v>-153.65380469928823</v>
      </c>
      <c r="Q75" s="110">
        <f>N75/K75</f>
        <v>0.87195516275059315</v>
      </c>
      <c r="R75" s="290"/>
      <c r="S75" s="47">
        <v>0.37291666666666667</v>
      </c>
      <c r="T75" s="48">
        <v>0.42660879629629628</v>
      </c>
      <c r="U75" s="111">
        <v>15.833333333333384</v>
      </c>
      <c r="V75" s="112">
        <v>77.316666666666634</v>
      </c>
      <c r="W75" s="113"/>
      <c r="X75" s="116"/>
      <c r="Y75" s="276"/>
      <c r="Z75" s="277"/>
      <c r="AA75" s="117">
        <f>M75-J75</f>
        <v>-460.96141409786469</v>
      </c>
      <c r="AB75" s="110">
        <f>M75/J75</f>
        <v>0.87195516275059315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2991.6134347025268</v>
      </c>
      <c r="N89" s="138">
        <f>M89/L89</f>
        <v>997.20447823417555</v>
      </c>
      <c r="O89" s="139">
        <f>L89-I89</f>
        <v>0</v>
      </c>
      <c r="P89" s="140">
        <f>N89-K89</f>
        <v>-136.1288550991577</v>
      </c>
      <c r="Q89" s="141">
        <f>N89/K89</f>
        <v>0.87988630432427262</v>
      </c>
      <c r="R89" s="291"/>
      <c r="S89" s="142">
        <f>S73</f>
        <v>0.29166666666666669</v>
      </c>
      <c r="T89" s="143">
        <f>INDEX(T73:T88,COUNTA(T73:T88))</f>
        <v>0.42660879629629628</v>
      </c>
      <c r="U89" s="144"/>
      <c r="V89" s="166"/>
      <c r="W89" s="99"/>
      <c r="X89" s="69"/>
      <c r="Y89" s="279"/>
      <c r="Z89" s="280"/>
      <c r="AA89" s="168">
        <f>M89-J89</f>
        <v>-408.38656529747323</v>
      </c>
      <c r="AB89" s="141">
        <f>M89/J89</f>
        <v>0.87988630432427262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946</v>
      </c>
      <c r="G90" s="148">
        <f t="shared" ref="G90:G93" si="23">E90*F90</f>
        <v>23678.38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2925.7731958762893</v>
      </c>
      <c r="N90" s="152">
        <f>M90/L90</f>
        <v>731.44329896907232</v>
      </c>
      <c r="O90" s="154">
        <f>L90-I90</f>
        <v>0</v>
      </c>
      <c r="P90" s="155">
        <f>N90-K90</f>
        <v>-93.556701030927684</v>
      </c>
      <c r="Q90" s="156">
        <f>N90/K90</f>
        <v>0.88659793814433008</v>
      </c>
      <c r="R90" s="289">
        <f>Q106</f>
        <v>0.88533788918873579</v>
      </c>
      <c r="S90" s="157">
        <v>0.29166666666666669</v>
      </c>
      <c r="T90" s="158">
        <v>0.3051388888888889</v>
      </c>
      <c r="U90" s="159"/>
      <c r="V90" s="160">
        <v>19.399999999999995</v>
      </c>
      <c r="W90" s="158"/>
      <c r="X90" s="169"/>
      <c r="Y90" s="292"/>
      <c r="Z90" s="293"/>
      <c r="AA90" s="115">
        <f>M90-J90</f>
        <v>-374.22680412371074</v>
      </c>
      <c r="AB90" s="156">
        <f>M90/J90</f>
        <v>0.88659793814433008</v>
      </c>
      <c r="AC90" s="281">
        <f>AB106</f>
        <v>0.88533788918873579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1283</v>
      </c>
      <c r="G91" s="103">
        <f t="shared" si="23"/>
        <v>31844.06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2928.8522511097099</v>
      </c>
      <c r="N91" s="106">
        <f>M91/L91</f>
        <v>732.21306277742747</v>
      </c>
      <c r="O91" s="108">
        <f>L91-I91</f>
        <v>0</v>
      </c>
      <c r="P91" s="109">
        <f>N91-K91</f>
        <v>-92.786937222572533</v>
      </c>
      <c r="Q91" s="110">
        <f>N91/K91</f>
        <v>0.88753098518476059</v>
      </c>
      <c r="R91" s="290"/>
      <c r="S91" s="47">
        <v>0.31527777777777782</v>
      </c>
      <c r="T91" s="48">
        <v>0.33353009259259259</v>
      </c>
      <c r="U91" s="111">
        <v>14.600000000000044</v>
      </c>
      <c r="V91" s="112">
        <v>26.28333333333326</v>
      </c>
      <c r="W91" s="113"/>
      <c r="X91" s="13"/>
      <c r="Y91" s="276"/>
      <c r="Z91" s="277"/>
      <c r="AA91" s="117">
        <f>M91-J91</f>
        <v>-371.14774889029013</v>
      </c>
      <c r="AB91" s="110">
        <f>M91/J91</f>
        <v>0.88753098518476059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1967</v>
      </c>
      <c r="G92" s="103">
        <f t="shared" si="23"/>
        <v>59010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2691.4481185860905</v>
      </c>
      <c r="N92" s="106">
        <f>M92/L92</f>
        <v>897.14937286203019</v>
      </c>
      <c r="O92" s="108">
        <f>L92-I92</f>
        <v>0</v>
      </c>
      <c r="P92" s="109">
        <f>N92-K92</f>
        <v>-102.85062713796981</v>
      </c>
      <c r="Q92" s="110">
        <f>N92/K92</f>
        <v>0.89714937286203023</v>
      </c>
      <c r="R92" s="290"/>
      <c r="S92" s="47">
        <v>0.34385416666666668</v>
      </c>
      <c r="T92" s="48">
        <v>0.37430555555555556</v>
      </c>
      <c r="U92" s="111">
        <v>14.866666666666699</v>
      </c>
      <c r="V92" s="112">
        <v>43.84999999999998</v>
      </c>
      <c r="W92" s="113"/>
      <c r="X92" s="13"/>
      <c r="Y92" s="276"/>
      <c r="Z92" s="277"/>
      <c r="AA92" s="117">
        <f>M92-J92</f>
        <v>-308.55188141390954</v>
      </c>
      <c r="AB92" s="110">
        <f>M92/J92</f>
        <v>0.89714937286203011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1715</v>
      </c>
      <c r="G93" s="103">
        <f t="shared" si="23"/>
        <v>31178.7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3140.3865717192234</v>
      </c>
      <c r="N93" s="106">
        <f>M93/L93</f>
        <v>1046.7955239064079</v>
      </c>
      <c r="O93" s="108">
        <f>L93-I93</f>
        <v>0</v>
      </c>
      <c r="P93" s="109">
        <f>N93-K93</f>
        <v>-153.20447609359212</v>
      </c>
      <c r="Q93" s="110">
        <f>N93/K93</f>
        <v>0.87232960325533992</v>
      </c>
      <c r="R93" s="290"/>
      <c r="S93" s="47">
        <v>0.38488425925925923</v>
      </c>
      <c r="T93" s="48">
        <v>0.40763888888888888</v>
      </c>
      <c r="U93" s="111">
        <v>15.23333333333329</v>
      </c>
      <c r="V93" s="112">
        <v>32.766666666666701</v>
      </c>
      <c r="W93" s="113"/>
      <c r="X93" s="116"/>
      <c r="Y93" s="276"/>
      <c r="Z93" s="277"/>
      <c r="AA93" s="117">
        <f>M93-J93</f>
        <v>-459.61342828077659</v>
      </c>
      <c r="AB93" s="110">
        <f>M93/J93</f>
        <v>0.87232960325533981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2921.6150343228283</v>
      </c>
      <c r="N106" s="138">
        <f>M106/L106</f>
        <v>834.74715266366525</v>
      </c>
      <c r="O106" s="139">
        <f>L106-I106</f>
        <v>0</v>
      </c>
      <c r="P106" s="140">
        <f>N106-K106</f>
        <v>-108.10999019347764</v>
      </c>
      <c r="Q106" s="141">
        <f>N106/K106</f>
        <v>0.88533788918873579</v>
      </c>
      <c r="R106" s="291"/>
      <c r="S106" s="142">
        <f>S90</f>
        <v>0.29166666666666669</v>
      </c>
      <c r="T106" s="143">
        <f>INDEX(T90:T105,COUNTA(T90:T105))</f>
        <v>0.40763888888888888</v>
      </c>
      <c r="U106" s="144"/>
      <c r="V106" s="166"/>
      <c r="W106" s="167"/>
      <c r="X106" s="138"/>
      <c r="Y106" s="279"/>
      <c r="Z106" s="280"/>
      <c r="AA106" s="168">
        <f>M106-J106</f>
        <v>-378.38496567717175</v>
      </c>
      <c r="AB106" s="141">
        <f>M106/J106</f>
        <v>0.88533788918873579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1392</v>
      </c>
      <c r="G107" s="148">
        <f t="shared" ref="G107:G110" si="27">E107*F107</f>
        <v>35690.879999999997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3173.6542115262941</v>
      </c>
      <c r="N107" s="152">
        <f>M107/L107</f>
        <v>288.51401922966312</v>
      </c>
      <c r="O107" s="154">
        <f>L107-I107</f>
        <v>0</v>
      </c>
      <c r="P107" s="155">
        <f>N107-K107</f>
        <v>-38.758708043064132</v>
      </c>
      <c r="Q107" s="156">
        <f>N107/K107</f>
        <v>0.88157061431285955</v>
      </c>
      <c r="R107" s="289">
        <f>Q123</f>
        <v>0.87341453713610184</v>
      </c>
      <c r="S107" s="157">
        <v>0.70833333333333337</v>
      </c>
      <c r="T107" s="158">
        <v>0.72660879629629627</v>
      </c>
      <c r="U107" s="159"/>
      <c r="V107" s="160">
        <v>26.316666666666571</v>
      </c>
      <c r="W107" s="158"/>
      <c r="X107" s="169"/>
      <c r="Y107" s="292"/>
      <c r="Z107" s="293"/>
      <c r="AA107" s="115">
        <f>M107-J107</f>
        <v>-426.34578847370585</v>
      </c>
      <c r="AB107" s="156">
        <f>M107/J107</f>
        <v>0.88157061431285944</v>
      </c>
      <c r="AC107" s="281">
        <f>AB123</f>
        <v>0.87341453713610184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1655</v>
      </c>
      <c r="G108" s="103">
        <f t="shared" si="27"/>
        <v>48855.6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3139.0937829293953</v>
      </c>
      <c r="N108" s="106">
        <f>M108/L108</f>
        <v>261.59114857744959</v>
      </c>
      <c r="O108" s="108">
        <f>L108-I108</f>
        <v>0</v>
      </c>
      <c r="P108" s="109">
        <f>N108-K108</f>
        <v>-38.408851422550413</v>
      </c>
      <c r="Q108" s="110">
        <f>N108/K108</f>
        <v>0.87197049525816528</v>
      </c>
      <c r="R108" s="290"/>
      <c r="S108" s="47">
        <v>0.7301157407407407</v>
      </c>
      <c r="T108" s="48">
        <v>0.75208333333333333</v>
      </c>
      <c r="U108" s="111">
        <v>5.0499999999999901</v>
      </c>
      <c r="V108" s="112">
        <v>31.633333333333375</v>
      </c>
      <c r="W108" s="113"/>
      <c r="X108" s="13"/>
      <c r="Y108" s="276"/>
      <c r="Z108" s="277"/>
      <c r="AA108" s="117">
        <f>M108-J108</f>
        <v>-460.90621707060473</v>
      </c>
      <c r="AB108" s="110">
        <f>M108/J108</f>
        <v>0.87197049525816539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1835</v>
      </c>
      <c r="G109" s="103">
        <f t="shared" si="27"/>
        <v>54774.75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3139.7338403041826</v>
      </c>
      <c r="N109" s="106">
        <f>M109/L109</f>
        <v>261.64448669201522</v>
      </c>
      <c r="O109" s="108">
        <f>L109-I109</f>
        <v>0</v>
      </c>
      <c r="P109" s="109">
        <f>N109-K109</f>
        <v>-38.355513307984779</v>
      </c>
      <c r="Q109" s="110">
        <f>N109/K109</f>
        <v>0.87214828897338403</v>
      </c>
      <c r="R109" s="290"/>
      <c r="S109" s="47">
        <v>0.75555555555555554</v>
      </c>
      <c r="T109" s="48">
        <v>0.77990740740740738</v>
      </c>
      <c r="U109" s="111">
        <v>4.9999999999999822</v>
      </c>
      <c r="V109" s="112">
        <v>35.066666666666663</v>
      </c>
      <c r="W109" s="113"/>
      <c r="X109" s="13"/>
      <c r="Y109" s="276"/>
      <c r="Z109" s="277"/>
      <c r="AA109" s="117">
        <f>M109-J109</f>
        <v>-460.26615969581735</v>
      </c>
      <c r="AB109" s="110">
        <f>M109/J109</f>
        <v>0.87214828897338403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1111</v>
      </c>
      <c r="G110" s="103">
        <f t="shared" si="27"/>
        <v>31741.27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3124.6874999999955</v>
      </c>
      <c r="N110" s="106">
        <f>M110/L110</f>
        <v>260.3906249999996</v>
      </c>
      <c r="O110" s="108">
        <f>L110-I110</f>
        <v>0</v>
      </c>
      <c r="P110" s="109">
        <f>N110-K110</f>
        <v>-39.609375000000398</v>
      </c>
      <c r="Q110" s="110">
        <f>N110/K110</f>
        <v>0.86796874999999862</v>
      </c>
      <c r="R110" s="290"/>
      <c r="S110" s="47">
        <v>0.78333333333333333</v>
      </c>
      <c r="T110" s="48">
        <v>0.79814814814814816</v>
      </c>
      <c r="U110" s="111">
        <v>4.9333333333333584</v>
      </c>
      <c r="V110" s="112">
        <v>21.333333333333364</v>
      </c>
      <c r="W110" s="113"/>
      <c r="X110" s="116"/>
      <c r="Y110" s="276"/>
      <c r="Z110" s="277"/>
      <c r="AA110" s="117">
        <f>M110-J110</f>
        <v>-475.31250000000455</v>
      </c>
      <c r="AB110" s="110">
        <f>M110/J110</f>
        <v>0.86796874999999873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3144.2923336899667</v>
      </c>
      <c r="N123" s="138">
        <f>M123/L123</f>
        <v>267.59934754808228</v>
      </c>
      <c r="O123" s="139">
        <f>L123-I123</f>
        <v>0</v>
      </c>
      <c r="P123" s="140">
        <f>N123-K123</f>
        <v>-38.783631175322</v>
      </c>
      <c r="Q123" s="141">
        <f>N123/K123</f>
        <v>0.87341453713610184</v>
      </c>
      <c r="R123" s="291"/>
      <c r="S123" s="142">
        <f>S107</f>
        <v>0.70833333333333337</v>
      </c>
      <c r="T123" s="143">
        <f>INDEX(T107:T122,COUNTA(T107:T122))</f>
        <v>0.79814814814814816</v>
      </c>
      <c r="U123" s="144"/>
      <c r="V123" s="166"/>
      <c r="W123" s="167"/>
      <c r="X123" s="138"/>
      <c r="Y123" s="279"/>
      <c r="Z123" s="280"/>
      <c r="AA123" s="168">
        <f>M123-J123</f>
        <v>-455.70766631003335</v>
      </c>
      <c r="AB123" s="141">
        <f>M123/J123</f>
        <v>0.87341453713610184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980</v>
      </c>
      <c r="G124" s="148">
        <f t="shared" ref="G124:G127" si="31">E124*F124</f>
        <v>22030.400000000001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2670.7040121120522</v>
      </c>
      <c r="N124" s="152">
        <f>M124/L124</f>
        <v>534.14080242241039</v>
      </c>
      <c r="O124" s="154">
        <f>L124-I124</f>
        <v>0</v>
      </c>
      <c r="P124" s="155">
        <f>N124-K124</f>
        <v>-65.859197577589612</v>
      </c>
      <c r="Q124" s="156">
        <f>N124/K124</f>
        <v>0.89023467070401729</v>
      </c>
      <c r="R124" s="289">
        <f>Q140</f>
        <v>0.89436744251205436</v>
      </c>
      <c r="S124" s="157">
        <v>0.70833333333333337</v>
      </c>
      <c r="T124" s="158">
        <v>0.72362268518518513</v>
      </c>
      <c r="U124" s="159"/>
      <c r="V124" s="160">
        <v>22.016666666666538</v>
      </c>
      <c r="W124" s="161"/>
      <c r="X124" s="162"/>
      <c r="Y124" s="292"/>
      <c r="Z124" s="293"/>
      <c r="AA124" s="115">
        <f>M124-J124</f>
        <v>-329.29598788794783</v>
      </c>
      <c r="AB124" s="156">
        <f>M124/J124</f>
        <v>0.89023467070401741</v>
      </c>
      <c r="AC124" s="281">
        <f>AB140</f>
        <v>0.89436744251205436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1520</v>
      </c>
      <c r="G125" s="103">
        <f t="shared" si="31"/>
        <v>37300.799999999996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2673.1802638006834</v>
      </c>
      <c r="N125" s="106">
        <f>M125/L125</f>
        <v>668.29506595017085</v>
      </c>
      <c r="O125" s="108">
        <f>L125-I125</f>
        <v>0</v>
      </c>
      <c r="P125" s="109">
        <f>N125-K125</f>
        <v>-81.704934049829149</v>
      </c>
      <c r="Q125" s="110">
        <f>N125/K125</f>
        <v>0.89106008793356117</v>
      </c>
      <c r="R125" s="290"/>
      <c r="S125" s="47">
        <v>0.7270833333333333</v>
      </c>
      <c r="T125" s="48">
        <v>0.75077546296296294</v>
      </c>
      <c r="U125" s="111">
        <v>4.9833333333333663</v>
      </c>
      <c r="V125" s="112">
        <v>34.116666666666674</v>
      </c>
      <c r="W125" s="113"/>
      <c r="X125" s="116"/>
      <c r="Y125" s="276"/>
      <c r="Z125" s="277"/>
      <c r="AA125" s="117">
        <f>M125-J125</f>
        <v>-326.81973619931659</v>
      </c>
      <c r="AB125" s="110">
        <f>M125/J125</f>
        <v>0.89106008793356117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1072</v>
      </c>
      <c r="G126" s="103">
        <f t="shared" si="31"/>
        <v>17902.399999999998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2961.7805065234097</v>
      </c>
      <c r="N126" s="106">
        <f>M126/L126</f>
        <v>987.26016884113653</v>
      </c>
      <c r="O126" s="108">
        <f>L126-I126</f>
        <v>0</v>
      </c>
      <c r="P126" s="109">
        <f>N126-K126</f>
        <v>-112.73983115886347</v>
      </c>
      <c r="Q126" s="110">
        <f>N126/K126</f>
        <v>0.89750924440103319</v>
      </c>
      <c r="R126" s="290"/>
      <c r="S126" s="47">
        <v>0.75436342592592598</v>
      </c>
      <c r="T126" s="48">
        <v>0.76944444444444449</v>
      </c>
      <c r="U126" s="111">
        <v>5.1666666666667815</v>
      </c>
      <c r="V126" s="112">
        <v>21.716666666666651</v>
      </c>
      <c r="W126" s="113"/>
      <c r="X126" s="116"/>
      <c r="Y126" s="276"/>
      <c r="Z126" s="277"/>
      <c r="AA126" s="117">
        <f>M126-J126</f>
        <v>-338.21949347659029</v>
      </c>
      <c r="AB126" s="110">
        <f>M126/J126</f>
        <v>0.8975092444010333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3640</v>
      </c>
      <c r="G127" s="103">
        <f t="shared" si="31"/>
        <v>65119.6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2963.3649932157387</v>
      </c>
      <c r="N127" s="106">
        <f>M127/L127</f>
        <v>740.84124830393466</v>
      </c>
      <c r="O127" s="108">
        <f>L127-I127</f>
        <v>0</v>
      </c>
      <c r="P127" s="109">
        <f>N127-K127</f>
        <v>-84.158751696065337</v>
      </c>
      <c r="Q127" s="110">
        <f>N127/K127</f>
        <v>0.8979893918835572</v>
      </c>
      <c r="R127" s="290"/>
      <c r="S127" s="47">
        <v>0.77312499999999995</v>
      </c>
      <c r="T127" s="48">
        <v>0.82430555555555551</v>
      </c>
      <c r="U127" s="111">
        <v>5.2999999999998693</v>
      </c>
      <c r="V127" s="112">
        <v>73.700000000000017</v>
      </c>
      <c r="W127" s="113"/>
      <c r="X127" s="116"/>
      <c r="Y127" s="276"/>
      <c r="Z127" s="277"/>
      <c r="AA127" s="117">
        <f>M127-J127</f>
        <v>-336.63500678426135</v>
      </c>
      <c r="AB127" s="110">
        <f>M127/J127</f>
        <v>0.8979893918835572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2817.2574439129712</v>
      </c>
      <c r="N140" s="138">
        <f>M140/L140</f>
        <v>704.3143609782428</v>
      </c>
      <c r="O140" s="139">
        <f>L140-I140</f>
        <v>0</v>
      </c>
      <c r="P140" s="140">
        <f>N140-K140</f>
        <v>-83.185639021757197</v>
      </c>
      <c r="Q140" s="141">
        <f>N140/K140</f>
        <v>0.89436744251205436</v>
      </c>
      <c r="R140" s="291"/>
      <c r="S140" s="142">
        <f>S124</f>
        <v>0.70833333333333337</v>
      </c>
      <c r="T140" s="143">
        <f>INDEX(T124:T139,COUNTA(T124:T139))</f>
        <v>0.82430555555555551</v>
      </c>
      <c r="U140" s="144"/>
      <c r="V140" s="166"/>
      <c r="W140" s="99"/>
      <c r="X140" s="69"/>
      <c r="Y140" s="279"/>
      <c r="Z140" s="280"/>
      <c r="AA140" s="168">
        <f>M140-J140</f>
        <v>-332.74255608702879</v>
      </c>
      <c r="AB140" s="141">
        <f>M140/J140</f>
        <v>0.89436744251205436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1289</v>
      </c>
      <c r="G141" s="148">
        <f t="shared" ref="G141:G143" si="36">E141*F141</f>
        <v>28718.920000000002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2963.2183908046063</v>
      </c>
      <c r="N141" s="152">
        <f>M141/L141</f>
        <v>592.64367816092124</v>
      </c>
      <c r="O141" s="154">
        <f>L141-I141</f>
        <v>0</v>
      </c>
      <c r="P141" s="155">
        <f>N141-K141</f>
        <v>-67.35632183907876</v>
      </c>
      <c r="Q141" s="156">
        <f>N141/K141</f>
        <v>0.89794496691048675</v>
      </c>
      <c r="R141" s="289">
        <f>Q157</f>
        <v>0.89804874412776781</v>
      </c>
      <c r="S141" s="157">
        <v>0.70833333333333337</v>
      </c>
      <c r="T141" s="158">
        <v>0.72645833333333332</v>
      </c>
      <c r="U141" s="159"/>
      <c r="V141" s="160">
        <v>26.099999999999923</v>
      </c>
      <c r="W141" s="161"/>
      <c r="X141" s="162"/>
      <c r="Y141" s="292"/>
      <c r="Z141" s="293"/>
      <c r="AA141" s="115">
        <f>M141-J141</f>
        <v>-336.78160919539368</v>
      </c>
      <c r="AB141" s="156">
        <f>M141/J141</f>
        <v>0.89794496691048675</v>
      </c>
      <c r="AC141" s="281">
        <f>AB157</f>
        <v>0.89804874412776781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502</v>
      </c>
      <c r="G142" s="103">
        <f t="shared" si="36"/>
        <v>9126.36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2967.4876847291143</v>
      </c>
      <c r="N142" s="106">
        <f>M142/L142</f>
        <v>741.87192118227858</v>
      </c>
      <c r="O142" s="108">
        <f>L142-I142</f>
        <v>0</v>
      </c>
      <c r="P142" s="109">
        <f>N142-K142</f>
        <v>-83.128078817721416</v>
      </c>
      <c r="Q142" s="110">
        <f>N142/K142</f>
        <v>0.89923869234215581</v>
      </c>
      <c r="R142" s="290"/>
      <c r="S142" s="47">
        <v>0.72986111111111118</v>
      </c>
      <c r="T142" s="48">
        <v>0.73690972222222217</v>
      </c>
      <c r="U142" s="111">
        <v>4.9000000000001265</v>
      </c>
      <c r="V142" s="112">
        <v>10.149999999999828</v>
      </c>
      <c r="W142" s="113"/>
      <c r="X142" s="116"/>
      <c r="Y142" s="276"/>
      <c r="Z142" s="277"/>
      <c r="AA142" s="117">
        <f>M142-J142</f>
        <v>-332.51231527088567</v>
      </c>
      <c r="AB142" s="110">
        <f>M142/J142</f>
        <v>0.89923869234215581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5596</v>
      </c>
      <c r="G143" s="103">
        <f t="shared" si="36"/>
        <v>93229.36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2959.9764913311815</v>
      </c>
      <c r="N143" s="106">
        <f>M143/L143</f>
        <v>739.99412283279537</v>
      </c>
      <c r="O143" s="108">
        <f>L143-I143</f>
        <v>0</v>
      </c>
      <c r="P143" s="109">
        <f>N143-K143</f>
        <v>-85.00587716720463</v>
      </c>
      <c r="Q143" s="110">
        <f>N143/K143</f>
        <v>0.89696257313066108</v>
      </c>
      <c r="R143" s="290"/>
      <c r="S143" s="47">
        <v>0.74027777777777781</v>
      </c>
      <c r="T143" s="48">
        <v>0.81905092592592588</v>
      </c>
      <c r="U143" s="111">
        <v>4.8500000000001187</v>
      </c>
      <c r="V143" s="112">
        <v>113.43333333333321</v>
      </c>
      <c r="W143" s="113"/>
      <c r="X143" s="116"/>
      <c r="Y143" s="276"/>
      <c r="Z143" s="277"/>
      <c r="AA143" s="117">
        <f>M143-J143</f>
        <v>-340.02350866881852</v>
      </c>
      <c r="AB143" s="110">
        <f>M143/J143</f>
        <v>0.89696257313066108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2963.5608556216339</v>
      </c>
      <c r="N157" s="138">
        <f>M157/L157</f>
        <v>683.89865898960784</v>
      </c>
      <c r="O157" s="139">
        <f>L157-I157</f>
        <v>0</v>
      </c>
      <c r="P157" s="140">
        <f>N157-K157</f>
        <v>-77.639802548853709</v>
      </c>
      <c r="Q157" s="141">
        <f>N157/K157</f>
        <v>0.89804874412776781</v>
      </c>
      <c r="R157" s="291"/>
      <c r="S157" s="142">
        <f>S141</f>
        <v>0.70833333333333337</v>
      </c>
      <c r="T157" s="143">
        <f>INDEX(T141:T156,COUNTA(T141:T156))</f>
        <v>0.81905092592592588</v>
      </c>
      <c r="U157" s="144"/>
      <c r="V157" s="166"/>
      <c r="W157" s="99"/>
      <c r="X157" s="69"/>
      <c r="Y157" s="279"/>
      <c r="Z157" s="280"/>
      <c r="AA157" s="168">
        <f>M157-J157</f>
        <v>-336.43914437836611</v>
      </c>
      <c r="AB157" s="141">
        <f>M157/J157</f>
        <v>0.89804874412776781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5789</v>
      </c>
      <c r="G158" s="148">
        <f t="shared" ref="G158:G159" si="41">E158*F158</f>
        <v>81219.67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2691.1673553719015</v>
      </c>
      <c r="N158" s="152">
        <f>M158/L158</f>
        <v>897.05578512396721</v>
      </c>
      <c r="O158" s="154">
        <f>L158-I158</f>
        <v>0</v>
      </c>
      <c r="P158" s="155">
        <f>N158-K158</f>
        <v>-102.94421487603279</v>
      </c>
      <c r="Q158" s="156">
        <f>N158/K158</f>
        <v>0.89705578512396722</v>
      </c>
      <c r="R158" s="289">
        <f>Q174</f>
        <v>0.88352685537602904</v>
      </c>
      <c r="S158" s="157">
        <v>0.70833333333333337</v>
      </c>
      <c r="T158" s="158">
        <v>0.79796296296296299</v>
      </c>
      <c r="U158" s="159"/>
      <c r="V158" s="160">
        <v>129.06666666666663</v>
      </c>
      <c r="W158" s="161"/>
      <c r="X158" s="162"/>
      <c r="Y158" s="292"/>
      <c r="Z158" s="293"/>
      <c r="AA158" s="115">
        <f>M158-J158</f>
        <v>-308.83264462809848</v>
      </c>
      <c r="AB158" s="156">
        <f>M158/J158</f>
        <v>0.89705578512396722</v>
      </c>
      <c r="AC158" s="281">
        <f>AB174</f>
        <v>0.88352685537602904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6985</v>
      </c>
      <c r="G159" s="103">
        <f t="shared" si="41"/>
        <v>99745.799999999988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3140.1098901098894</v>
      </c>
      <c r="N159" s="106">
        <f>M159/L159</f>
        <v>1046.7032967032965</v>
      </c>
      <c r="O159" s="108">
        <f>L159-I159</f>
        <v>0</v>
      </c>
      <c r="P159" s="109">
        <f>N159-K159</f>
        <v>-153.29670329670353</v>
      </c>
      <c r="Q159" s="110">
        <f>N159/K159</f>
        <v>0.87225274725274704</v>
      </c>
      <c r="R159" s="290"/>
      <c r="S159" s="47">
        <v>0.80833333333333335</v>
      </c>
      <c r="T159" s="48">
        <v>0.90101851851851855</v>
      </c>
      <c r="U159" s="111">
        <v>14.933333333333323</v>
      </c>
      <c r="V159" s="112">
        <v>133.4666666666667</v>
      </c>
      <c r="W159" s="113"/>
      <c r="X159" s="116"/>
      <c r="Y159" s="276"/>
      <c r="Z159" s="277"/>
      <c r="AA159" s="117">
        <f>M159-J159</f>
        <v>-459.89010989011058</v>
      </c>
      <c r="AB159" s="110">
        <f>M159/J159</f>
        <v>0.87225274725274704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2915.6386227408957</v>
      </c>
      <c r="N174" s="138">
        <f t="shared" ref="N174:N179" si="45">M174/L174</f>
        <v>971.8795409136319</v>
      </c>
      <c r="O174" s="139">
        <f t="shared" ref="O174:O179" si="46">L174-I174</f>
        <v>0</v>
      </c>
      <c r="P174" s="140">
        <f t="shared" ref="P174:P179" si="47">N174-K174</f>
        <v>-128.1204590863681</v>
      </c>
      <c r="Q174" s="141">
        <f t="shared" ref="Q174:Q179" si="48">N174/K174</f>
        <v>0.88352685537602904</v>
      </c>
      <c r="R174" s="291"/>
      <c r="S174" s="142">
        <f>S158</f>
        <v>0.70833333333333337</v>
      </c>
      <c r="T174" s="143">
        <f>INDEX(T158:T173,COUNTA(T158:T173))</f>
        <v>0.90101851851851855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-384.3613772591043</v>
      </c>
      <c r="AB174" s="141">
        <f t="shared" ref="AB174:AB179" si="50">M174/J174</f>
        <v>0.88352685537602904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1395</v>
      </c>
      <c r="G175" s="148">
        <f t="shared" ref="G175:G179" si="51">E175*F175</f>
        <v>25361.1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2694.2060085836902</v>
      </c>
      <c r="N175" s="152">
        <f t="shared" si="45"/>
        <v>673.55150214592254</v>
      </c>
      <c r="O175" s="154">
        <f t="shared" si="46"/>
        <v>0</v>
      </c>
      <c r="P175" s="155">
        <f t="shared" si="47"/>
        <v>-76.448497854077459</v>
      </c>
      <c r="Q175" s="156">
        <f t="shared" si="48"/>
        <v>0.89806866952789677</v>
      </c>
      <c r="R175" s="289">
        <f>Q191</f>
        <v>0.88371766187831402</v>
      </c>
      <c r="S175" s="157">
        <v>0.70833333333333337</v>
      </c>
      <c r="T175" s="158">
        <v>0.72990740740740745</v>
      </c>
      <c r="U175" s="159"/>
      <c r="V175" s="160">
        <v>31.066666666666674</v>
      </c>
      <c r="W175" s="158"/>
      <c r="X175" s="169"/>
      <c r="Y175" s="292"/>
      <c r="Z175" s="293"/>
      <c r="AA175" s="171">
        <f t="shared" si="49"/>
        <v>-305.79399141630984</v>
      </c>
      <c r="AB175" s="156">
        <f t="shared" si="50"/>
        <v>0.89806866952789677</v>
      </c>
      <c r="AC175" s="281">
        <f>AB191</f>
        <v>0.88371766187831413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1999</v>
      </c>
      <c r="G176" s="103">
        <f t="shared" si="51"/>
        <v>49615.18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2932.5183374083131</v>
      </c>
      <c r="N176" s="106">
        <f t="shared" si="45"/>
        <v>733.12958435207827</v>
      </c>
      <c r="O176" s="108">
        <f t="shared" si="46"/>
        <v>0</v>
      </c>
      <c r="P176" s="109">
        <f t="shared" si="47"/>
        <v>-91.870415647921732</v>
      </c>
      <c r="Q176" s="110">
        <f t="shared" si="48"/>
        <v>0.88864192042676149</v>
      </c>
      <c r="R176" s="290"/>
      <c r="S176" s="47">
        <v>0.74034722222222227</v>
      </c>
      <c r="T176" s="48">
        <v>0.76875000000000004</v>
      </c>
      <c r="U176" s="111">
        <v>15.033333333333339</v>
      </c>
      <c r="V176" s="112">
        <v>40.9</v>
      </c>
      <c r="W176" s="113"/>
      <c r="X176" s="13"/>
      <c r="Y176" s="276"/>
      <c r="Z176" s="277"/>
      <c r="AA176" s="172">
        <f t="shared" si="49"/>
        <v>-367.48166259168693</v>
      </c>
      <c r="AB176" s="110">
        <f t="shared" si="50"/>
        <v>0.88864192042676149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1404</v>
      </c>
      <c r="G177" s="103">
        <f t="shared" si="51"/>
        <v>35142.120000000003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2930.0869565217372</v>
      </c>
      <c r="N177" s="106">
        <f t="shared" si="45"/>
        <v>732.5217391304343</v>
      </c>
      <c r="O177" s="108">
        <f t="shared" si="46"/>
        <v>0</v>
      </c>
      <c r="P177" s="109">
        <f t="shared" si="47"/>
        <v>-92.478260869565702</v>
      </c>
      <c r="Q177" s="110">
        <f t="shared" si="48"/>
        <v>0.88790513833992035</v>
      </c>
      <c r="R177" s="290"/>
      <c r="S177" s="47">
        <v>0.77934027777777781</v>
      </c>
      <c r="T177" s="48">
        <v>0.7993055555555556</v>
      </c>
      <c r="U177" s="111">
        <v>15.249999999999986</v>
      </c>
      <c r="V177" s="112">
        <v>28.750000000000018</v>
      </c>
      <c r="W177" s="113"/>
      <c r="X177" s="13"/>
      <c r="Y177" s="276"/>
      <c r="Z177" s="277"/>
      <c r="AA177" s="172">
        <f t="shared" si="49"/>
        <v>-369.91304347826281</v>
      </c>
      <c r="AB177" s="110">
        <f t="shared" si="50"/>
        <v>0.88790513833992035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878</v>
      </c>
      <c r="G178" s="103">
        <f t="shared" si="51"/>
        <v>15962.039999999999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3148.2071713147502</v>
      </c>
      <c r="N178" s="106">
        <f t="shared" si="45"/>
        <v>1049.40239043825</v>
      </c>
      <c r="O178" s="108">
        <f t="shared" si="46"/>
        <v>0</v>
      </c>
      <c r="P178" s="109">
        <f t="shared" si="47"/>
        <v>-150.59760956175001</v>
      </c>
      <c r="Q178" s="110">
        <f t="shared" si="48"/>
        <v>0.87450199203187495</v>
      </c>
      <c r="R178" s="290"/>
      <c r="S178" s="47">
        <v>0.80990740740740741</v>
      </c>
      <c r="T178" s="48">
        <v>0.82152777777777775</v>
      </c>
      <c r="U178" s="111">
        <v>15.266666666666602</v>
      </c>
      <c r="V178" s="112">
        <v>16.733333333333285</v>
      </c>
      <c r="W178" s="113"/>
      <c r="X178" s="13"/>
      <c r="Y178" s="276"/>
      <c r="Z178" s="277"/>
      <c r="AA178" s="172">
        <f t="shared" si="49"/>
        <v>-451.79282868524979</v>
      </c>
      <c r="AB178" s="110">
        <f t="shared" si="50"/>
        <v>0.87450199203187506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2706</v>
      </c>
      <c r="G179" s="103">
        <f t="shared" si="51"/>
        <v>49195.08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3141.4382457271863</v>
      </c>
      <c r="N179" s="106">
        <f t="shared" si="45"/>
        <v>1047.1460819090621</v>
      </c>
      <c r="O179" s="108">
        <f t="shared" si="46"/>
        <v>0</v>
      </c>
      <c r="P179" s="109">
        <f t="shared" si="47"/>
        <v>-152.8539180909379</v>
      </c>
      <c r="Q179" s="110">
        <f t="shared" si="48"/>
        <v>0.87262173492421846</v>
      </c>
      <c r="R179" s="290"/>
      <c r="S179" s="47">
        <v>0.83216435185185189</v>
      </c>
      <c r="T179" s="48">
        <v>0.86805555555555558</v>
      </c>
      <c r="U179" s="111">
        <v>15.316666666666769</v>
      </c>
      <c r="V179" s="112">
        <v>51.683333333333309</v>
      </c>
      <c r="W179" s="113"/>
      <c r="X179" s="116"/>
      <c r="Y179" s="276"/>
      <c r="Z179" s="277"/>
      <c r="AA179" s="172">
        <f t="shared" si="49"/>
        <v>-458.56175427281369</v>
      </c>
      <c r="AB179" s="110">
        <f t="shared" si="50"/>
        <v>0.87262173492421846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2969.2913439111353</v>
      </c>
      <c r="N191" s="138">
        <f>M191/L191</f>
        <v>824.8031510864264</v>
      </c>
      <c r="O191" s="139">
        <f>L191-I191</f>
        <v>0</v>
      </c>
      <c r="P191" s="140">
        <f>N191-K191</f>
        <v>-108.53018224690686</v>
      </c>
      <c r="Q191" s="141">
        <f>N191/K191</f>
        <v>0.88371766187831402</v>
      </c>
      <c r="R191" s="291"/>
      <c r="S191" s="142">
        <f>S175</f>
        <v>0.70833333333333337</v>
      </c>
      <c r="T191" s="143">
        <f>INDEX(T175:T190,COUNTA(T175:T190))</f>
        <v>0.86805555555555558</v>
      </c>
      <c r="U191" s="144"/>
      <c r="V191" s="166"/>
      <c r="W191" s="167"/>
      <c r="X191" s="138"/>
      <c r="Y191" s="279"/>
      <c r="Z191" s="280"/>
      <c r="AA191" s="174">
        <f>M191-J191</f>
        <v>-390.7086560888647</v>
      </c>
      <c r="AB191" s="141">
        <f>M191/J191</f>
        <v>0.88371766187831413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457" priority="1" operator="greaterThan">
      <formula>0</formula>
    </cfRule>
  </conditionalFormatting>
  <conditionalFormatting sqref="P5:P191 AA5:AA191">
    <cfRule type="cellIs" dxfId="456" priority="4" operator="lessThan">
      <formula>0</formula>
    </cfRule>
  </conditionalFormatting>
  <conditionalFormatting sqref="Q5:Q191 AB5:AB191">
    <cfRule type="cellIs" dxfId="455" priority="2" operator="greaterThan">
      <formula>1</formula>
    </cfRule>
    <cfRule type="cellIs" dxfId="454" priority="3" operator="lessThan">
      <formula>0.8</formula>
    </cfRule>
  </conditionalFormatting>
  <conditionalFormatting sqref="AC5:AC6 R5:R191 AC107:AC112">
    <cfRule type="cellIs" dxfId="453" priority="5" operator="lessThan">
      <formula>0.8</formula>
    </cfRule>
  </conditionalFormatting>
  <conditionalFormatting sqref="AC12:AC20">
    <cfRule type="cellIs" dxfId="452" priority="15" operator="lessThan">
      <formula>0.8</formula>
    </cfRule>
  </conditionalFormatting>
  <conditionalFormatting sqref="AC22:AC27">
    <cfRule type="cellIs" dxfId="451" priority="14" operator="lessThan">
      <formula>0.8</formula>
    </cfRule>
  </conditionalFormatting>
  <conditionalFormatting sqref="AC39:AC44">
    <cfRule type="cellIs" dxfId="450" priority="12" operator="lessThan">
      <formula>0.8</formula>
    </cfRule>
  </conditionalFormatting>
  <conditionalFormatting sqref="AC56">
    <cfRule type="cellIs" dxfId="449" priority="13" operator="lessThan">
      <formula>0.8</formula>
    </cfRule>
  </conditionalFormatting>
  <conditionalFormatting sqref="AC73">
    <cfRule type="cellIs" dxfId="448" priority="7" operator="lessThan">
      <formula>0.8</formula>
    </cfRule>
  </conditionalFormatting>
  <conditionalFormatting sqref="AC90:AC95">
    <cfRule type="cellIs" dxfId="447" priority="6" operator="lessThan">
      <formula>0.8</formula>
    </cfRule>
  </conditionalFormatting>
  <conditionalFormatting sqref="AC124">
    <cfRule type="cellIs" dxfId="446" priority="11" operator="lessThan">
      <formula>0.8</formula>
    </cfRule>
  </conditionalFormatting>
  <conditionalFormatting sqref="AC141">
    <cfRule type="cellIs" dxfId="445" priority="10" operator="lessThan">
      <formula>0.8</formula>
    </cfRule>
  </conditionalFormatting>
  <conditionalFormatting sqref="AC158">
    <cfRule type="cellIs" dxfId="444" priority="9" operator="lessThan">
      <formula>0.8</formula>
    </cfRule>
  </conditionalFormatting>
  <conditionalFormatting sqref="AC175:AC180">
    <cfRule type="cellIs" dxfId="443" priority="8" operator="lessThan">
      <formula>0.8</formula>
    </cfRule>
  </conditionalFormatting>
  <dataValidations count="1">
    <dataValidation type="list" allowBlank="1" showInputMessage="1" showErrorMessage="1" sqref="Y5:Z191" xr:uid="{01543564-964B-49E3-907E-55E35F59084B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6A72-D2F1-48C3-822C-1131F0E6FB97}">
  <sheetPr>
    <tabColor theme="9" tint="0.59999389629810485"/>
    <pageSetUpPr fitToPage="1"/>
  </sheetPr>
  <dimension ref="A1:AG120"/>
  <sheetViews>
    <sheetView topLeftCell="E1" zoomScale="85" zoomScaleNormal="85" workbookViewId="0">
      <pane ySplit="4" topLeftCell="A53" activePane="bottomLeft" state="frozen"/>
      <selection activeCell="L46" sqref="L46"/>
      <selection pane="bottomLeft" activeCell="AC93" sqref="AC9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36185</v>
      </c>
      <c r="E1" s="88" t="s">
        <v>3</v>
      </c>
      <c r="F1" s="89">
        <f>SUM(G5:G106)</f>
        <v>1905058.0700000003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46072</v>
      </c>
      <c r="B2" s="332"/>
      <c r="C2" s="92" t="s">
        <v>40</v>
      </c>
      <c r="D2" s="93">
        <f>AVERAGE(N21,N38,N55,N72,N89,N106)</f>
        <v>150.67829883275587</v>
      </c>
      <c r="E2" s="93" t="s">
        <v>91</v>
      </c>
      <c r="F2" s="94">
        <f>F1/D1</f>
        <v>52.647728893187796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30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3758</v>
      </c>
      <c r="G5" s="148">
        <f t="shared" ref="G5:G8" si="0">E5*F5</f>
        <v>213341.66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1781.981032665964</v>
      </c>
      <c r="N5" s="152">
        <f>M5/L5</f>
        <v>71.279241306638554</v>
      </c>
      <c r="O5" s="154">
        <f>L5-I5</f>
        <v>0</v>
      </c>
      <c r="P5" s="155">
        <f>N5-K5</f>
        <v>-8.7207586933614465</v>
      </c>
      <c r="Q5" s="156">
        <f>N5/K5</f>
        <v>0.89099051633298187</v>
      </c>
      <c r="R5" s="289">
        <f>Q21</f>
        <v>0.90627644045215683</v>
      </c>
      <c r="S5" s="157">
        <v>0.29199074074074072</v>
      </c>
      <c r="T5" s="158">
        <v>0.37986111111111109</v>
      </c>
      <c r="U5" s="159"/>
      <c r="V5" s="160">
        <v>126.53333333333335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-218.01896733403601</v>
      </c>
      <c r="AF5" s="132">
        <f>M5/J5</f>
        <v>0.89099051633298199</v>
      </c>
      <c r="AG5" s="373">
        <f>AF21</f>
        <v>0.94567976395007669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1625</v>
      </c>
      <c r="G6" s="103">
        <f t="shared" si="0"/>
        <v>76976.25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1781.3641900121811</v>
      </c>
      <c r="N6" s="106">
        <f>M6/L6</f>
        <v>84.82686619105624</v>
      </c>
      <c r="O6" s="108">
        <f>L6-I6</f>
        <v>0</v>
      </c>
      <c r="P6" s="109">
        <f>N6-K6</f>
        <v>-10.411229047039001</v>
      </c>
      <c r="Q6" s="110">
        <f>N6/K6</f>
        <v>0.89068209500609052</v>
      </c>
      <c r="R6" s="290"/>
      <c r="S6" s="47">
        <v>0.38351851851851854</v>
      </c>
      <c r="T6" s="48">
        <v>0.42152777777777778</v>
      </c>
      <c r="U6" s="111">
        <v>5.2666666666667172</v>
      </c>
      <c r="V6" s="112">
        <v>54.733333333333306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-218.6358099878189</v>
      </c>
      <c r="AF6" s="110">
        <f>M6/J6</f>
        <v>0.89068209500609052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2471</v>
      </c>
      <c r="G7" s="103">
        <f t="shared" si="0"/>
        <v>147073.92000000001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1783.0426939266376</v>
      </c>
      <c r="N7" s="106">
        <f>M7/L7</f>
        <v>71.321707757065511</v>
      </c>
      <c r="O7" s="108">
        <f>L7-I7</f>
        <v>0</v>
      </c>
      <c r="P7" s="109">
        <f>N7-K7</f>
        <v>-8.6782922429344893</v>
      </c>
      <c r="Q7" s="110">
        <f>N7/K7</f>
        <v>0.89152134696331886</v>
      </c>
      <c r="R7" s="290"/>
      <c r="S7" s="47">
        <v>0.42499999999999999</v>
      </c>
      <c r="T7" s="48">
        <v>0.48274305555555558</v>
      </c>
      <c r="U7" s="111">
        <v>4.9999999999999822</v>
      </c>
      <c r="V7" s="112">
        <v>83.150000000000048</v>
      </c>
      <c r="W7" s="113">
        <v>0.48274305555555558</v>
      </c>
      <c r="X7" s="116">
        <v>0.52083333333333337</v>
      </c>
      <c r="Y7" s="12"/>
      <c r="Z7" s="198"/>
      <c r="AA7" s="276"/>
      <c r="AB7" s="277"/>
      <c r="AC7" s="12">
        <v>2</v>
      </c>
      <c r="AD7" s="198"/>
      <c r="AE7" s="117">
        <f>M7-J7</f>
        <v>-216.95730607336236</v>
      </c>
      <c r="AF7" s="110">
        <f>M7/J7</f>
        <v>0.89152134696331886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2438</v>
      </c>
      <c r="G8" s="103">
        <f t="shared" si="0"/>
        <v>73066.86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2966.1372085163921</v>
      </c>
      <c r="N8" s="106">
        <f>M8/L8</f>
        <v>118.64548834065569</v>
      </c>
      <c r="O8" s="108">
        <f>L8-I8</f>
        <v>4</v>
      </c>
      <c r="P8" s="109">
        <f>N8-K8</f>
        <v>-14.211654516487172</v>
      </c>
      <c r="Q8" s="110">
        <f>N8/K8</f>
        <v>0.8930305574027847</v>
      </c>
      <c r="R8" s="290"/>
      <c r="S8" s="47">
        <v>0.52083333333333337</v>
      </c>
      <c r="T8" s="48">
        <v>0.55508101851851854</v>
      </c>
      <c r="U8" s="111">
        <v>54.850000000000023</v>
      </c>
      <c r="V8" s="112">
        <v>49.316666666666649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176.13720851639209</v>
      </c>
      <c r="AF8" s="110">
        <f>M8/J8</f>
        <v>1.0631316159556961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2078.1312812802935</v>
      </c>
      <c r="N21" s="138">
        <f t="shared" ref="N21:N28" si="5">M21/L21</f>
        <v>86.58880338667889</v>
      </c>
      <c r="O21" s="139">
        <f t="shared" ref="O21:O28" si="6">L21-I21</f>
        <v>1</v>
      </c>
      <c r="P21" s="140">
        <f t="shared" ref="P21:P28" si="7">N21-K21</f>
        <v>-8.9546748741906725</v>
      </c>
      <c r="Q21" s="141">
        <f t="shared" ref="Q21:Q28" si="8">N21/K21</f>
        <v>0.90627644045215683</v>
      </c>
      <c r="R21" s="291"/>
      <c r="S21" s="142">
        <f>S5</f>
        <v>0.29199074074074072</v>
      </c>
      <c r="T21" s="143">
        <f>INDEX(T5:T20,COUNTA(T5:T20))</f>
        <v>0.55508101851851854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 t="shared" ref="AE21:AE28" si="9">M21-J21</f>
        <v>-119.36871871970652</v>
      </c>
      <c r="AF21" s="141">
        <f t="shared" ref="AF21:AF28" si="10">M21/J21</f>
        <v>0.94567976395007669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417</v>
      </c>
      <c r="G22" s="148">
        <f t="shared" ref="G22:G28" si="11">E22*F22</f>
        <v>27271.800000000003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1787.1428571428635</v>
      </c>
      <c r="N22" s="152">
        <f t="shared" si="5"/>
        <v>74.464285714285978</v>
      </c>
      <c r="O22" s="154">
        <f t="shared" si="6"/>
        <v>0</v>
      </c>
      <c r="P22" s="155">
        <f t="shared" si="7"/>
        <v>-8.8690476190473504</v>
      </c>
      <c r="Q22" s="156">
        <f t="shared" si="8"/>
        <v>0.89357142857143179</v>
      </c>
      <c r="R22" s="289">
        <f>Q38</f>
        <v>0.89160050893003706</v>
      </c>
      <c r="S22" s="157">
        <v>0.29166666666666669</v>
      </c>
      <c r="T22" s="158">
        <v>0.30138888888888887</v>
      </c>
      <c r="U22" s="159"/>
      <c r="V22" s="160">
        <v>13.99999999999995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-212.85714285713652</v>
      </c>
      <c r="AF22" s="156">
        <f t="shared" si="10"/>
        <v>0.89357142857143179</v>
      </c>
      <c r="AG22" s="281">
        <f>AF38</f>
        <v>0.89160050893003706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757</v>
      </c>
      <c r="G23" s="103">
        <f t="shared" si="11"/>
        <v>44920.380000000005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1783.5078534031463</v>
      </c>
      <c r="N23" s="106">
        <f t="shared" si="5"/>
        <v>74.312827225131102</v>
      </c>
      <c r="O23" s="108">
        <f t="shared" si="6"/>
        <v>0</v>
      </c>
      <c r="P23" s="109">
        <f t="shared" si="7"/>
        <v>-9.0205061082022269</v>
      </c>
      <c r="Q23" s="110">
        <f t="shared" si="8"/>
        <v>0.89175392670157327</v>
      </c>
      <c r="R23" s="290"/>
      <c r="S23" s="47">
        <v>0.30486111111111114</v>
      </c>
      <c r="T23" s="48">
        <v>0.32254629629629628</v>
      </c>
      <c r="U23" s="111">
        <v>5.0000000000000622</v>
      </c>
      <c r="V23" s="112">
        <v>25.466666666666598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-216.49214659685367</v>
      </c>
      <c r="AF23" s="110">
        <f t="shared" si="10"/>
        <v>0.89175392670157316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1927</v>
      </c>
      <c r="G24" s="103">
        <f t="shared" si="11"/>
        <v>113057.09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1781.5100154083207</v>
      </c>
      <c r="N24" s="106">
        <f t="shared" si="5"/>
        <v>77.45695719166612</v>
      </c>
      <c r="O24" s="108">
        <f t="shared" si="6"/>
        <v>0</v>
      </c>
      <c r="P24" s="109">
        <f t="shared" si="7"/>
        <v>-9.4995645474643169</v>
      </c>
      <c r="Q24" s="110">
        <f t="shared" si="8"/>
        <v>0.89075500770416038</v>
      </c>
      <c r="R24" s="290"/>
      <c r="S24" s="47">
        <v>0.32576388888888891</v>
      </c>
      <c r="T24" s="48">
        <v>0.37083333333333335</v>
      </c>
      <c r="U24" s="111">
        <v>4.6333333333333915</v>
      </c>
      <c r="V24" s="112">
        <v>64.899999999999991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-218.48998459167933</v>
      </c>
      <c r="AF24" s="110">
        <f t="shared" si="10"/>
        <v>0.89075500770416038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1576</v>
      </c>
      <c r="G25" s="103">
        <f t="shared" si="11"/>
        <v>93835.04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1781.350078492937</v>
      </c>
      <c r="N25" s="106">
        <f t="shared" si="5"/>
        <v>77.450003412736393</v>
      </c>
      <c r="O25" s="108">
        <f t="shared" si="6"/>
        <v>0</v>
      </c>
      <c r="P25" s="109">
        <f t="shared" si="7"/>
        <v>-9.506518326394044</v>
      </c>
      <c r="Q25" s="110">
        <f t="shared" si="8"/>
        <v>0.89067503924646851</v>
      </c>
      <c r="R25" s="290"/>
      <c r="S25" s="47">
        <v>0.37430555555555556</v>
      </c>
      <c r="T25" s="48">
        <v>0.41116898148148145</v>
      </c>
      <c r="U25" s="111">
        <v>4.9999999999999822</v>
      </c>
      <c r="V25" s="112">
        <v>53.083333333333293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-218.64992150706303</v>
      </c>
      <c r="AF25" s="110">
        <f t="shared" si="10"/>
        <v>0.89067503924646851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1282</v>
      </c>
      <c r="G26" s="103">
        <f t="shared" si="11"/>
        <v>91727.099999999991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1782.6187717265375</v>
      </c>
      <c r="N26" s="106">
        <f t="shared" si="5"/>
        <v>81.028125987569879</v>
      </c>
      <c r="O26" s="108">
        <f t="shared" si="6"/>
        <v>0</v>
      </c>
      <c r="P26" s="109">
        <f t="shared" si="7"/>
        <v>-9.8809649215210271</v>
      </c>
      <c r="Q26" s="110">
        <f t="shared" si="8"/>
        <v>0.89130938586326869</v>
      </c>
      <c r="R26" s="290"/>
      <c r="S26" s="47">
        <v>0.41458333333333336</v>
      </c>
      <c r="T26" s="48">
        <v>0.4445486111111111</v>
      </c>
      <c r="U26" s="111">
        <v>4.9166666666667425</v>
      </c>
      <c r="V26" s="112">
        <v>43.149999999999949</v>
      </c>
      <c r="W26" s="113"/>
      <c r="X26" s="116"/>
      <c r="Y26" s="12"/>
      <c r="Z26" s="198"/>
      <c r="AA26" s="276"/>
      <c r="AB26" s="277"/>
      <c r="AC26" s="12">
        <v>1</v>
      </c>
      <c r="AD26" s="198"/>
      <c r="AE26" s="117">
        <f t="shared" si="9"/>
        <v>-217.38122827346251</v>
      </c>
      <c r="AF26" s="110">
        <f t="shared" si="10"/>
        <v>0.8913093858632688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1074</v>
      </c>
      <c r="G27" s="121">
        <f t="shared" si="11"/>
        <v>83063.16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1783.394833948342</v>
      </c>
      <c r="N27" s="106">
        <f t="shared" si="5"/>
        <v>71.335793357933682</v>
      </c>
      <c r="O27" s="108">
        <f t="shared" si="6"/>
        <v>0</v>
      </c>
      <c r="P27" s="109">
        <f t="shared" si="7"/>
        <v>-8.6642066420663184</v>
      </c>
      <c r="Q27" s="110">
        <f t="shared" si="8"/>
        <v>0.89169741697417104</v>
      </c>
      <c r="R27" s="290"/>
      <c r="S27" s="47">
        <v>0.44791666666666669</v>
      </c>
      <c r="T27" s="48">
        <v>0.47300925925925924</v>
      </c>
      <c r="U27" s="111">
        <v>4.8500000000000387</v>
      </c>
      <c r="V27" s="112">
        <v>36.133333333333283</v>
      </c>
      <c r="W27" s="113">
        <v>0.47300925925925924</v>
      </c>
      <c r="X27" s="116">
        <v>0.51180555555555551</v>
      </c>
      <c r="Y27" s="12"/>
      <c r="Z27" s="198"/>
      <c r="AA27" s="276"/>
      <c r="AB27" s="277"/>
      <c r="AC27" s="12">
        <v>1</v>
      </c>
      <c r="AD27" s="198"/>
      <c r="AE27" s="117">
        <f t="shared" si="9"/>
        <v>-216.60516605165799</v>
      </c>
      <c r="AF27" s="110">
        <f t="shared" si="10"/>
        <v>0.89169741697417104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2656</v>
      </c>
      <c r="G28" s="121">
        <f t="shared" si="11"/>
        <v>142786.56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1782.8827148983755</v>
      </c>
      <c r="N28" s="106">
        <f t="shared" si="5"/>
        <v>89.144135744918771</v>
      </c>
      <c r="O28" s="123">
        <f t="shared" si="6"/>
        <v>0</v>
      </c>
      <c r="P28" s="124">
        <f t="shared" si="7"/>
        <v>-10.855864255081229</v>
      </c>
      <c r="Q28" s="125">
        <f t="shared" si="8"/>
        <v>0.89144135744918773</v>
      </c>
      <c r="R28" s="290"/>
      <c r="S28" s="119">
        <v>0.51180555555555551</v>
      </c>
      <c r="T28" s="120">
        <v>0.57387731481481485</v>
      </c>
      <c r="U28" s="111">
        <v>55.866666666666632</v>
      </c>
      <c r="V28" s="112">
        <v>89.383333333333454</v>
      </c>
      <c r="W28" s="120"/>
      <c r="X28" s="189"/>
      <c r="Y28" s="12"/>
      <c r="Z28" s="198"/>
      <c r="AA28" s="276"/>
      <c r="AB28" s="277"/>
      <c r="AC28" s="12">
        <v>1</v>
      </c>
      <c r="AD28" s="198"/>
      <c r="AE28" s="117">
        <f t="shared" si="9"/>
        <v>-217.11728510162447</v>
      </c>
      <c r="AF28" s="110">
        <f t="shared" si="10"/>
        <v>0.89144135744918773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1783.2010178600742</v>
      </c>
      <c r="N38" s="138">
        <f>M38/L38</f>
        <v>77.530479037394528</v>
      </c>
      <c r="O38" s="139">
        <f>L38-I38</f>
        <v>0</v>
      </c>
      <c r="P38" s="140">
        <f>N38-K38</f>
        <v>-9.4260427017359092</v>
      </c>
      <c r="Q38" s="141">
        <f>N38/K38</f>
        <v>0.89160050893003706</v>
      </c>
      <c r="R38" s="291"/>
      <c r="S38" s="142">
        <f>S22</f>
        <v>0.29166666666666669</v>
      </c>
      <c r="T38" s="143">
        <f>INDEX(T22:T37,COUNTA(T22:T37))</f>
        <v>0.57387731481481485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91">
        <f>SUM(AD22:AD37)</f>
        <v>0</v>
      </c>
      <c r="AE38" s="168">
        <f>M38-J38</f>
        <v>-216.79898213992578</v>
      </c>
      <c r="AF38" s="141">
        <f>M38/J38</f>
        <v>0.89160050893003706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2733</v>
      </c>
      <c r="G39" s="148">
        <f t="shared" ref="G39:G42" si="16">E39*F39</f>
        <v>53840.1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1079.6444639525948</v>
      </c>
      <c r="N39" s="152">
        <f>M39/L39</f>
        <v>83.049574150199604</v>
      </c>
      <c r="O39" s="154">
        <f>L39-I39</f>
        <v>0</v>
      </c>
      <c r="P39" s="155">
        <f>N39-K39</f>
        <v>-9.2581181574927029</v>
      </c>
      <c r="Q39" s="156">
        <f>N39/K39</f>
        <v>0.8997037199604957</v>
      </c>
      <c r="R39" s="289">
        <f>Q55</f>
        <v>0.89381873904753839</v>
      </c>
      <c r="S39" s="157">
        <v>0.25008101851851849</v>
      </c>
      <c r="T39" s="158">
        <v>0.35555555555555557</v>
      </c>
      <c r="U39" s="159"/>
      <c r="V39" s="160">
        <v>151.88333333333338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-120.35553604740517</v>
      </c>
      <c r="AF39" s="156">
        <f>M39/J39</f>
        <v>0.8997037199604957</v>
      </c>
      <c r="AG39" s="281">
        <f>AF55</f>
        <v>0.89381873904753839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1026</v>
      </c>
      <c r="G40" s="103">
        <f t="shared" si="16"/>
        <v>73707.839999999997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1607.3107049608359</v>
      </c>
      <c r="N40" s="106">
        <f>M40/L40</f>
        <v>84.595300261096625</v>
      </c>
      <c r="O40" s="108">
        <f>L40-I40</f>
        <v>0</v>
      </c>
      <c r="P40" s="109">
        <f>N40-K40</f>
        <v>-10.141541844166539</v>
      </c>
      <c r="Q40" s="110">
        <f>N40/K40</f>
        <v>0.89295039164490875</v>
      </c>
      <c r="R40" s="290"/>
      <c r="S40" s="47">
        <v>0.35902777777777778</v>
      </c>
      <c r="T40" s="48">
        <v>0.385625</v>
      </c>
      <c r="U40" s="111">
        <v>4.9999999999999822</v>
      </c>
      <c r="V40" s="112">
        <v>38.29999999999999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-192.68929503916411</v>
      </c>
      <c r="AF40" s="110">
        <f>M40/J40</f>
        <v>0.89295039164490886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1505</v>
      </c>
      <c r="G41" s="103">
        <f t="shared" si="16"/>
        <v>86883.65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1606.2852060480277</v>
      </c>
      <c r="N41" s="106">
        <f>M41/L41</f>
        <v>73.012963911273985</v>
      </c>
      <c r="O41" s="108">
        <f>L41-I41</f>
        <v>0</v>
      </c>
      <c r="P41" s="109">
        <f>N41-K41</f>
        <v>-8.8052179069078278</v>
      </c>
      <c r="Q41" s="110">
        <f>N41/K41</f>
        <v>0.89238067002668209</v>
      </c>
      <c r="R41" s="290"/>
      <c r="S41" s="47">
        <v>0.3888888888888889</v>
      </c>
      <c r="T41" s="48">
        <v>0.42792824074074076</v>
      </c>
      <c r="U41" s="111">
        <v>4.7000000000000153</v>
      </c>
      <c r="V41" s="112">
        <v>56.21666666666669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-193.7147939519723</v>
      </c>
      <c r="AF41" s="110">
        <f>M41/J41</f>
        <v>0.89238067002668209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1556</v>
      </c>
      <c r="G42" s="103">
        <f t="shared" si="16"/>
        <v>87805.08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1605.963302752295</v>
      </c>
      <c r="N42" s="106">
        <f>M42/L42</f>
        <v>84.524384355383944</v>
      </c>
      <c r="O42" s="108">
        <f>L42-I42</f>
        <v>0</v>
      </c>
      <c r="P42" s="109">
        <f>N42-K42</f>
        <v>-10.212457749879221</v>
      </c>
      <c r="Q42" s="110">
        <f>N42/K42</f>
        <v>0.89220183486238602</v>
      </c>
      <c r="R42" s="290"/>
      <c r="S42" s="47">
        <v>0.43125000000000002</v>
      </c>
      <c r="T42" s="48">
        <v>0.47162037037037036</v>
      </c>
      <c r="U42" s="111">
        <v>4.783333333333335</v>
      </c>
      <c r="V42" s="112">
        <v>58.133333333333283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-194.03669724770498</v>
      </c>
      <c r="AF42" s="200">
        <f>M42/J42</f>
        <v>0.89220183486238613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1474.8009194284384</v>
      </c>
      <c r="N55" s="138">
        <f>M55/L55</f>
        <v>80.811009283750053</v>
      </c>
      <c r="O55" s="139">
        <f>L55-I55</f>
        <v>0</v>
      </c>
      <c r="P55" s="140">
        <f>N55-K55</f>
        <v>-9.5999496203595385</v>
      </c>
      <c r="Q55" s="141">
        <f>N55/K55</f>
        <v>0.89381873904753839</v>
      </c>
      <c r="R55" s="291"/>
      <c r="S55" s="142">
        <f>S39</f>
        <v>0.25008101851851849</v>
      </c>
      <c r="T55" s="143">
        <f>INDEX(T39:T54,COUNTA(T39:T54))</f>
        <v>0.47162037037037036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-175.19908057156158</v>
      </c>
      <c r="AF55" s="141">
        <f>M55/J55</f>
        <v>0.89381873904753839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710</v>
      </c>
      <c r="G56" s="103">
        <f t="shared" ref="G56" si="21">E56*F56</f>
        <v>19205.5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2961.7612977983813</v>
      </c>
      <c r="N56" s="106">
        <f>M56/L56</f>
        <v>493.62688296639686</v>
      </c>
      <c r="O56" s="108">
        <f>L56-I56</f>
        <v>0</v>
      </c>
      <c r="P56" s="109">
        <f>N56-K56</f>
        <v>-51.873117033603137</v>
      </c>
      <c r="Q56" s="110">
        <f>N56/K56</f>
        <v>0.90490720983757444</v>
      </c>
      <c r="R56" s="289">
        <f>Q72</f>
        <v>0.90490720983757444</v>
      </c>
      <c r="S56" s="47">
        <v>0.45069444444444445</v>
      </c>
      <c r="T56" s="48">
        <v>0.46068287037037037</v>
      </c>
      <c r="U56" s="111">
        <v>5.7000000000000117</v>
      </c>
      <c r="V56" s="112">
        <v>14.383333333333317</v>
      </c>
      <c r="W56" s="161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-311.23870220161871</v>
      </c>
      <c r="AF56" s="156">
        <f>M56/J56</f>
        <v>0.90490720983757444</v>
      </c>
      <c r="AG56" s="281">
        <f>AF72</f>
        <v>0.90490720983757444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2961.7612977983813</v>
      </c>
      <c r="N72" s="138">
        <f>M72/L72</f>
        <v>493.62688296639686</v>
      </c>
      <c r="O72" s="139">
        <f>L72-I72</f>
        <v>0</v>
      </c>
      <c r="P72" s="140">
        <f>N72-K72</f>
        <v>-51.873117033603137</v>
      </c>
      <c r="Q72" s="141">
        <f>N72/K72</f>
        <v>0.90490720983757444</v>
      </c>
      <c r="R72" s="291"/>
      <c r="S72" s="142">
        <f>S56</f>
        <v>0.45069444444444445</v>
      </c>
      <c r="T72" s="143">
        <f>INDEX(T56:T71,COUNTA(T56:T71))</f>
        <v>0.46068287037037037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-311.23870220161871</v>
      </c>
      <c r="AF72" s="141">
        <f>M72/J72</f>
        <v>0.90490720983757444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1633</v>
      </c>
      <c r="G73" s="148">
        <f t="shared" ref="G73:G75" si="25">E73*F73</f>
        <v>92738.069999999992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1782.5348696179483</v>
      </c>
      <c r="N73" s="152">
        <f>M73/L73</f>
        <v>77.501516070345573</v>
      </c>
      <c r="O73" s="154">
        <f>L73-I73</f>
        <v>0</v>
      </c>
      <c r="P73" s="155">
        <f>N73-K73</f>
        <v>-9.4550056687848638</v>
      </c>
      <c r="Q73" s="156">
        <f>N73/K73</f>
        <v>0.89126743480897408</v>
      </c>
      <c r="R73" s="289">
        <f>Q89</f>
        <v>0.89110043661086868</v>
      </c>
      <c r="S73" s="157">
        <v>0.70835648148148145</v>
      </c>
      <c r="T73" s="158">
        <v>0.74652777777777779</v>
      </c>
      <c r="U73" s="159"/>
      <c r="V73" s="160">
        <v>54.966666666666733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-217.46513038205171</v>
      </c>
      <c r="AF73" s="156">
        <f>M73/J73</f>
        <v>0.89126743480897419</v>
      </c>
      <c r="AG73" s="281">
        <f>AF89</f>
        <v>0.89110043661086868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1296</v>
      </c>
      <c r="G74" s="103">
        <f t="shared" si="25"/>
        <v>73703.51999999999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1782.8047382499024</v>
      </c>
      <c r="N74" s="106">
        <f>M74/L74</f>
        <v>77.513249489126196</v>
      </c>
      <c r="O74" s="108">
        <f>L74-I74</f>
        <v>0</v>
      </c>
      <c r="P74" s="109">
        <f>N74-K74</f>
        <v>-9.4432722500042416</v>
      </c>
      <c r="Q74" s="110">
        <f>N74/K74</f>
        <v>0.89140236912495119</v>
      </c>
      <c r="R74" s="290"/>
      <c r="S74" s="47">
        <v>0.75026620370370367</v>
      </c>
      <c r="T74" s="48">
        <v>0.78055555555555556</v>
      </c>
      <c r="U74" s="111">
        <v>5.3833333333332689</v>
      </c>
      <c r="V74" s="112">
        <v>43.616666666666717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-217.19526175009764</v>
      </c>
      <c r="AF74" s="110">
        <f>M74/J74</f>
        <v>0.89140236912495119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1426</v>
      </c>
      <c r="G75" s="103">
        <f t="shared" si="25"/>
        <v>67877.600000000006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1781.2630117973613</v>
      </c>
      <c r="N75" s="106">
        <f>M75/L75</f>
        <v>77.446217904233094</v>
      </c>
      <c r="O75" s="108">
        <f>L75-I75</f>
        <v>0</v>
      </c>
      <c r="P75" s="109">
        <f>N75-K75</f>
        <v>-9.5103038348973428</v>
      </c>
      <c r="Q75" s="110">
        <f>N75/K75</f>
        <v>0.89063150589868056</v>
      </c>
      <c r="R75" s="290"/>
      <c r="S75" s="47">
        <v>0.78402777777777777</v>
      </c>
      <c r="T75" s="48">
        <v>0.81738425925925928</v>
      </c>
      <c r="U75" s="111">
        <v>4.9999999999999822</v>
      </c>
      <c r="V75" s="112">
        <v>48.033333333333381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-218.73698820263871</v>
      </c>
      <c r="AF75" s="110">
        <f>M75/J75</f>
        <v>0.89063150589868068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1782.2008732217373</v>
      </c>
      <c r="N89" s="138">
        <f>M89/L89</f>
        <v>77.486994487901626</v>
      </c>
      <c r="O89" s="139">
        <f>L89-I89</f>
        <v>0</v>
      </c>
      <c r="P89" s="140">
        <f>N89-K89</f>
        <v>-9.4695272512288113</v>
      </c>
      <c r="Q89" s="141">
        <f>N89/K89</f>
        <v>0.89110043661086868</v>
      </c>
      <c r="R89" s="291"/>
      <c r="S89" s="142">
        <f>S73</f>
        <v>0.70835648148148145</v>
      </c>
      <c r="T89" s="143">
        <f>INDEX(T73:T88,COUNTA(T73:T88))</f>
        <v>0.81738425925925928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-217.79912677826269</v>
      </c>
      <c r="AF89" s="141">
        <f>M89/J89</f>
        <v>0.89110043661086868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814</v>
      </c>
      <c r="G90" s="148">
        <f t="shared" ref="G90:G93" si="32">E90*F90</f>
        <v>46642.2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1783.5666463785747</v>
      </c>
      <c r="N90" s="152">
        <f>M90/L90</f>
        <v>84.93174506564641</v>
      </c>
      <c r="O90" s="154">
        <f>L90-I90</f>
        <v>0</v>
      </c>
      <c r="P90" s="155">
        <f>N90-K90</f>
        <v>-10.30635017244883</v>
      </c>
      <c r="Q90" s="156">
        <f>N90/K90</f>
        <v>0.89178332318928732</v>
      </c>
      <c r="R90" s="289">
        <f>Q106</f>
        <v>0.89154157473316176</v>
      </c>
      <c r="S90" s="157">
        <v>0.70833333333333337</v>
      </c>
      <c r="T90" s="158">
        <v>0.72734953703703709</v>
      </c>
      <c r="U90" s="159"/>
      <c r="V90" s="160">
        <v>27.383333333333351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-216.43335362142534</v>
      </c>
      <c r="AF90" s="156">
        <f>M90/J90</f>
        <v>0.89178332318928732</v>
      </c>
      <c r="AG90" s="281">
        <f>AF106</f>
        <v>0.89154157473316176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446</v>
      </c>
      <c r="G91" s="103">
        <f t="shared" si="32"/>
        <v>22598.82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1784.0000000000061</v>
      </c>
      <c r="N91" s="106">
        <f>M91/L91</f>
        <v>89.200000000000301</v>
      </c>
      <c r="O91" s="108">
        <f>L91-I91</f>
        <v>0</v>
      </c>
      <c r="P91" s="109">
        <f>N91-K91</f>
        <v>-10.799999999999699</v>
      </c>
      <c r="Q91" s="110">
        <f>N91/K91</f>
        <v>0.89200000000000301</v>
      </c>
      <c r="R91" s="290"/>
      <c r="S91" s="47">
        <v>0.73055555555555562</v>
      </c>
      <c r="T91" s="48">
        <v>0.74097222222222225</v>
      </c>
      <c r="U91" s="111">
        <v>4.6166666666666956</v>
      </c>
      <c r="V91" s="112">
        <v>14.999999999999947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-215.99999999999386</v>
      </c>
      <c r="AF91" s="110">
        <f>M91/J91</f>
        <v>0.89200000000000312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1227</v>
      </c>
      <c r="G92" s="103">
        <f t="shared" si="32"/>
        <v>66368.430000000008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1782.5665859564208</v>
      </c>
      <c r="N92" s="106">
        <f>M92/L92</f>
        <v>93.819293997706353</v>
      </c>
      <c r="O92" s="108">
        <f>L92-I92</f>
        <v>0</v>
      </c>
      <c r="P92" s="109">
        <f>N92-K92</f>
        <v>-11.443863897030482</v>
      </c>
      <c r="Q92" s="110">
        <f>N92/K92</f>
        <v>0.89128329297821041</v>
      </c>
      <c r="R92" s="290"/>
      <c r="S92" s="47">
        <v>0.74444444444444446</v>
      </c>
      <c r="T92" s="48">
        <v>0.77312499999999995</v>
      </c>
      <c r="U92" s="111">
        <v>4.9999999999999822</v>
      </c>
      <c r="V92" s="112">
        <v>41.299999999999898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-217.43341404357921</v>
      </c>
      <c r="AF92" s="110">
        <f>M92/J92</f>
        <v>0.89128329297821041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1832</v>
      </c>
      <c r="G93" s="103">
        <f t="shared" si="32"/>
        <v>106567.44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1603.89105058366</v>
      </c>
      <c r="N93" s="106">
        <f>M93/L93</f>
        <v>84.415318451771583</v>
      </c>
      <c r="O93" s="108">
        <f>L93-I93</f>
        <v>0</v>
      </c>
      <c r="P93" s="109">
        <f>N93-K93</f>
        <v>-10.321523653491582</v>
      </c>
      <c r="Q93" s="110">
        <f>N93/K93</f>
        <v>0.89105058365758882</v>
      </c>
      <c r="R93" s="290"/>
      <c r="S93" s="47">
        <v>0.77740740740740744</v>
      </c>
      <c r="T93" s="48">
        <v>0.82499999999999996</v>
      </c>
      <c r="U93" s="111">
        <v>6.166666666666778</v>
      </c>
      <c r="V93" s="112">
        <v>68.533333333333232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-196.10894941634001</v>
      </c>
      <c r="AF93" s="110">
        <f>M93/J93</f>
        <v>0.89105058365758893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1738.5060707296655</v>
      </c>
      <c r="N106" s="138">
        <f>M106/L106</f>
        <v>88.025623834413437</v>
      </c>
      <c r="O106" s="139">
        <f>L106-I106</f>
        <v>0</v>
      </c>
      <c r="P106" s="140">
        <f>N106-K106</f>
        <v>-10.708553380776436</v>
      </c>
      <c r="Q106" s="141">
        <f>N106/K106</f>
        <v>0.89154157473316176</v>
      </c>
      <c r="R106" s="291"/>
      <c r="S106" s="142">
        <f>S90</f>
        <v>0.70833333333333337</v>
      </c>
      <c r="T106" s="143">
        <f>INDEX(T90:T105,COUNTA(T90:T105))</f>
        <v>0.82499999999999996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-211.49392927033455</v>
      </c>
      <c r="AF106" s="141">
        <f>M106/J106</f>
        <v>0.89154157473316176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442" priority="2" operator="greaterThan">
      <formula>0</formula>
    </cfRule>
  </conditionalFormatting>
  <conditionalFormatting sqref="P5:P106 AE5:AE106">
    <cfRule type="cellIs" dxfId="441" priority="5" operator="lessThan">
      <formula>0</formula>
    </cfRule>
  </conditionalFormatting>
  <conditionalFormatting sqref="Q5:Q106 AF5:AF106">
    <cfRule type="cellIs" dxfId="440" priority="3" operator="greaterThan">
      <formula>1</formula>
    </cfRule>
    <cfRule type="cellIs" dxfId="439" priority="4" operator="lessThan">
      <formula>0.8</formula>
    </cfRule>
  </conditionalFormatting>
  <conditionalFormatting sqref="AG5 R5:R106">
    <cfRule type="cellIs" dxfId="438" priority="6" operator="lessThan">
      <formula>0.8</formula>
    </cfRule>
  </conditionalFormatting>
  <conditionalFormatting sqref="AG22:AG57">
    <cfRule type="cellIs" dxfId="437" priority="7" operator="lessThan">
      <formula>0.8</formula>
    </cfRule>
  </conditionalFormatting>
  <conditionalFormatting sqref="AG63:AG71">
    <cfRule type="cellIs" dxfId="436" priority="8" operator="lessThan">
      <formula>0.8</formula>
    </cfRule>
  </conditionalFormatting>
  <conditionalFormatting sqref="AG73:AG106">
    <cfRule type="cellIs" dxfId="435" priority="1" operator="lessThan">
      <formula>0.8</formula>
    </cfRule>
  </conditionalFormatting>
  <dataValidations count="1">
    <dataValidation type="list" allowBlank="1" showInputMessage="1" showErrorMessage="1" sqref="AA5:AB106" xr:uid="{F109B88C-815C-4199-B644-D5F4FFB1ED20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9358-0A08-44AD-9AE9-D8B27833DE39}">
  <sheetPr>
    <tabColor theme="8" tint="0.59999389629810485"/>
  </sheetPr>
  <dimension ref="B1:AR42"/>
  <sheetViews>
    <sheetView zoomScale="70" zoomScaleNormal="70" workbookViewId="0">
      <selection activeCell="R18" sqref="R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245</v>
      </c>
      <c r="D3" s="263"/>
      <c r="E3" s="3" t="s">
        <v>2</v>
      </c>
      <c r="F3" s="264">
        <f>'0218(18度C)'!D1+'0218(4度C)'!D1</f>
        <v>113544</v>
      </c>
      <c r="G3" s="265"/>
      <c r="H3" s="3" t="s">
        <v>3</v>
      </c>
      <c r="I3" s="266">
        <f>'0218(18度C)'!F1+'0218(4度C)'!F1</f>
        <v>3442485.42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'0218(4度C)'!Y2</f>
        <v>0</v>
      </c>
      <c r="P6" s="229">
        <f>'0218(4度C)'!Z2</f>
        <v>0</v>
      </c>
      <c r="Q6" s="229">
        <f>'0218(4度C)'!AC2</f>
        <v>30</v>
      </c>
      <c r="R6" s="229">
        <f>'0218(4度C)'!AD2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486.45194313519983</v>
      </c>
      <c r="F7" s="235" t="e">
        <f>AVERAGE(#REF!,D15:K15)</f>
        <v>#REF!</v>
      </c>
      <c r="G7" s="236">
        <f>AVERAGE(D15:K15)</f>
        <v>184.58060174272558</v>
      </c>
      <c r="H7" s="237"/>
      <c r="I7" s="236">
        <f>AVERAGE(L15:O15)</f>
        <v>82.73997304617032</v>
      </c>
      <c r="J7" s="237"/>
      <c r="K7" s="236">
        <f>AVERAGE(D33:O33)</f>
        <v>652.27936650094591</v>
      </c>
      <c r="L7" s="237"/>
      <c r="M7" s="236">
        <f>AVERAGE(P33:X33)</f>
        <v>690.44089624589583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0.89088432671193285</v>
      </c>
      <c r="F8" s="243" t="e">
        <f>AVERAGE(D16:K16,#REF!)</f>
        <v>#REF!</v>
      </c>
      <c r="G8" s="222">
        <f>AVERAGE(D16:K16)</f>
        <v>0.8989975722424951</v>
      </c>
      <c r="H8" s="223"/>
      <c r="I8" s="222">
        <f>AVERAGE(L16:O16)</f>
        <v>0.89115020389469723</v>
      </c>
      <c r="J8" s="223"/>
      <c r="K8" s="222">
        <f>AVERAGE(D34:O34)</f>
        <v>0.8890014898248656</v>
      </c>
      <c r="L8" s="223"/>
      <c r="M8" s="222">
        <f>AVERAGE(P34:X34)</f>
        <v>0.88654678367885731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86.581140501076689</v>
      </c>
      <c r="F15" s="35" t="s">
        <v>42</v>
      </c>
      <c r="G15" s="35">
        <v>77.518014210745861</v>
      </c>
      <c r="H15" s="35">
        <v>80.811487553197523</v>
      </c>
      <c r="I15" s="35">
        <v>493.41176470588221</v>
      </c>
      <c r="J15" s="35" t="s">
        <v>42</v>
      </c>
      <c r="K15" s="36" t="s">
        <v>42</v>
      </c>
      <c r="L15" s="34" t="s">
        <v>42</v>
      </c>
      <c r="M15" s="37">
        <v>77.479199949753834</v>
      </c>
      <c r="N15" s="35" t="s">
        <v>42</v>
      </c>
      <c r="O15" s="38">
        <v>88.00074614258682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0.90619623732639998</v>
      </c>
      <c r="F16" s="43" t="s">
        <v>42</v>
      </c>
      <c r="G16" s="43">
        <f t="shared" si="0"/>
        <v>0.89145716342357739</v>
      </c>
      <c r="H16" s="43">
        <f t="shared" si="0"/>
        <v>0.8938240289974877</v>
      </c>
      <c r="I16" s="43">
        <f t="shared" si="0"/>
        <v>0.90451285922251545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0.8910107994221691</v>
      </c>
      <c r="N16" s="43" t="s">
        <v>42</v>
      </c>
      <c r="O16" s="46">
        <f t="shared" ref="O16" si="2">O15/O14</f>
        <v>0.89128960836722548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 t="s">
        <v>42</v>
      </c>
      <c r="G17" s="48">
        <v>0.29166666666666669</v>
      </c>
      <c r="H17" s="48">
        <v>0.25</v>
      </c>
      <c r="I17" s="48">
        <v>0.45833333333333331</v>
      </c>
      <c r="J17" s="48" t="s">
        <v>42</v>
      </c>
      <c r="K17" s="48" t="s">
        <v>42</v>
      </c>
      <c r="L17" s="47" t="s">
        <v>42</v>
      </c>
      <c r="M17" s="49">
        <v>0.70847222222222217</v>
      </c>
      <c r="N17" s="48" t="s">
        <v>42</v>
      </c>
      <c r="O17" s="50">
        <v>0.70849537037037036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0.55208333333333337</v>
      </c>
      <c r="F18" s="48" t="s">
        <v>42</v>
      </c>
      <c r="G18" s="48">
        <v>0.56325231481481486</v>
      </c>
      <c r="H18" s="48">
        <v>0.45833333333333331</v>
      </c>
      <c r="I18" s="48">
        <v>0.46817129629629628</v>
      </c>
      <c r="J18" s="48" t="s">
        <v>42</v>
      </c>
      <c r="K18" s="48" t="s">
        <v>42</v>
      </c>
      <c r="L18" s="47" t="s">
        <v>42</v>
      </c>
      <c r="M18" s="49">
        <v>0.82499999999999996</v>
      </c>
      <c r="N18" s="48" t="s">
        <v>42</v>
      </c>
      <c r="O18" s="50">
        <v>0.83910879629629631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/>
      <c r="G21" s="52">
        <v>8</v>
      </c>
      <c r="H21" s="52">
        <v>6</v>
      </c>
      <c r="I21" s="52">
        <v>1</v>
      </c>
      <c r="J21" s="52"/>
      <c r="K21" s="53"/>
      <c r="L21" s="54"/>
      <c r="M21" s="55">
        <v>3</v>
      </c>
      <c r="N21" s="52"/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267.60237324146772</v>
      </c>
      <c r="H33" s="35">
        <v>390.05571223093904</v>
      </c>
      <c r="I33" s="35" t="s">
        <v>42</v>
      </c>
      <c r="J33" s="35" t="s">
        <v>42</v>
      </c>
      <c r="K33" s="35">
        <v>740.89337929584337</v>
      </c>
      <c r="L33" s="35" t="s">
        <v>42</v>
      </c>
      <c r="M33" s="35">
        <v>683.39494161668983</v>
      </c>
      <c r="N33" s="35">
        <v>997.05204852938868</v>
      </c>
      <c r="O33" s="35">
        <v>834.67774409134665</v>
      </c>
      <c r="P33" s="34">
        <v>267.60522290030093</v>
      </c>
      <c r="Q33" s="35" t="s">
        <v>42</v>
      </c>
      <c r="R33" s="35" t="s">
        <v>42</v>
      </c>
      <c r="S33" s="35" t="s">
        <v>42</v>
      </c>
      <c r="T33" s="35">
        <v>704.35196968236039</v>
      </c>
      <c r="U33" s="35" t="s">
        <v>42</v>
      </c>
      <c r="V33" s="35">
        <v>683.64617360446493</v>
      </c>
      <c r="W33" s="35">
        <v>971.81366506546237</v>
      </c>
      <c r="X33" s="38">
        <v>824.78744997689034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0.87342441266312376</v>
      </c>
      <c r="H34" s="43">
        <f>H33/H32</f>
        <v>0.90012856668678243</v>
      </c>
      <c r="I34" s="43" t="s">
        <v>42</v>
      </c>
      <c r="J34" s="43" t="s">
        <v>42</v>
      </c>
      <c r="K34" s="43">
        <f>K33/K32</f>
        <v>0.89805258096465868</v>
      </c>
      <c r="L34" s="43" t="s">
        <v>42</v>
      </c>
      <c r="M34" s="43">
        <f>M33/M32</f>
        <v>0.89738729707242093</v>
      </c>
      <c r="N34" s="43">
        <f>N33/N32</f>
        <v>0.8797518075259313</v>
      </c>
      <c r="O34" s="43">
        <f>O33/O32</f>
        <v>0.88526427403627672</v>
      </c>
      <c r="P34" s="42">
        <f>P33/P32</f>
        <v>0.87343371363292654</v>
      </c>
      <c r="Q34" s="43" t="s">
        <v>42</v>
      </c>
      <c r="R34" s="43" t="s">
        <v>42</v>
      </c>
      <c r="S34" s="43" t="s">
        <v>42</v>
      </c>
      <c r="T34" s="43">
        <f>T33/T32</f>
        <v>0.89441519959664817</v>
      </c>
      <c r="U34" s="43" t="s">
        <v>42</v>
      </c>
      <c r="V34" s="43">
        <f>V33/V32</f>
        <v>0.89771719766242875</v>
      </c>
      <c r="W34" s="43">
        <f>W33/W32</f>
        <v>0.88346696824132942</v>
      </c>
      <c r="X34" s="46">
        <f>X33/X32</f>
        <v>0.883700839260954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0.35363425925925923</v>
      </c>
      <c r="H35" s="48">
        <v>0.29166666666666669</v>
      </c>
      <c r="I35" s="48" t="s">
        <v>42</v>
      </c>
      <c r="J35" s="48" t="s">
        <v>42</v>
      </c>
      <c r="K35" s="48">
        <v>0.29170138888888891</v>
      </c>
      <c r="L35" s="48" t="s">
        <v>42</v>
      </c>
      <c r="M35" s="48">
        <v>0.29196759259259258</v>
      </c>
      <c r="N35" s="48">
        <v>0.29166666666666669</v>
      </c>
      <c r="O35" s="48">
        <v>0.29166666666666669</v>
      </c>
      <c r="P35" s="47">
        <v>0.70835648148148145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0.45416666666666666</v>
      </c>
      <c r="H36" s="48">
        <v>0.33124999999999999</v>
      </c>
      <c r="I36" s="48" t="s">
        <v>42</v>
      </c>
      <c r="J36" s="48" t="s">
        <v>42</v>
      </c>
      <c r="K36" s="48">
        <v>0.39097222222222222</v>
      </c>
      <c r="L36" s="48" t="s">
        <v>42</v>
      </c>
      <c r="M36" s="48">
        <v>0.36875000000000002</v>
      </c>
      <c r="N36" s="48">
        <v>0.4284722222222222</v>
      </c>
      <c r="O36" s="48">
        <v>0.41055555555555556</v>
      </c>
      <c r="P36" s="47">
        <v>0.79822916666666666</v>
      </c>
      <c r="Q36" s="48" t="s">
        <v>42</v>
      </c>
      <c r="R36" s="48" t="s">
        <v>42</v>
      </c>
      <c r="S36" s="48" t="s">
        <v>42</v>
      </c>
      <c r="T36" s="48">
        <v>0.82579861111111108</v>
      </c>
      <c r="U36" s="48" t="s">
        <v>42</v>
      </c>
      <c r="V36" s="48">
        <v>0.82393518518518516</v>
      </c>
      <c r="W36" s="48">
        <v>0.90625</v>
      </c>
      <c r="X36" s="50">
        <v>0.87309027777777781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339C-E33B-4394-91EB-9B092928AE2A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Q43" sqref="Q43"/>
      <selection pane="bottomLeft" activeCell="Q43" sqref="Q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77523</v>
      </c>
      <c r="E1" s="88" t="s">
        <v>3</v>
      </c>
      <c r="F1" s="89">
        <f>SUM(G5:G191)</f>
        <v>1539185.19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46071</v>
      </c>
      <c r="B2" s="332"/>
      <c r="C2" s="92" t="s">
        <v>40</v>
      </c>
      <c r="D2" s="93">
        <f>AVERAGE(N21,N38,N55,N72,N89,N106,N123,N140,N157,N174,N191)</f>
        <v>669.62551638501407</v>
      </c>
      <c r="E2" s="93" t="s">
        <v>91</v>
      </c>
      <c r="F2" s="94">
        <f>F1/D1</f>
        <v>19.854561742966602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1498</v>
      </c>
      <c r="G5" s="148">
        <f t="shared" ref="G5:G8" si="0">E5*F5</f>
        <v>42797.86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3124.4495944380019</v>
      </c>
      <c r="N5" s="152">
        <f>M5/L5</f>
        <v>260.37079953650016</v>
      </c>
      <c r="O5" s="154">
        <f>L5-I5</f>
        <v>0</v>
      </c>
      <c r="P5" s="155">
        <f>N5-K5</f>
        <v>-39.629200463499842</v>
      </c>
      <c r="Q5" s="156">
        <f>N5/K5</f>
        <v>0.86790266512166714</v>
      </c>
      <c r="R5" s="289">
        <f>Q21</f>
        <v>0.87342441266312376</v>
      </c>
      <c r="S5" s="157">
        <v>0.35363425925925923</v>
      </c>
      <c r="T5" s="158">
        <v>0.37361111111111112</v>
      </c>
      <c r="U5" s="159"/>
      <c r="V5" s="160">
        <v>28.766666666666715</v>
      </c>
      <c r="W5" s="161"/>
      <c r="X5" s="162"/>
      <c r="Y5" s="292"/>
      <c r="Z5" s="293"/>
      <c r="AA5" s="115">
        <f>M5-J5</f>
        <v>-475.5504055619981</v>
      </c>
      <c r="AB5" s="156">
        <f>M5/J5</f>
        <v>0.86790266512166714</v>
      </c>
      <c r="AC5" s="281">
        <f>AB21</f>
        <v>0.87342441266312376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1949</v>
      </c>
      <c r="G6" s="103">
        <f t="shared" si="0"/>
        <v>58177.65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3140.734109221125</v>
      </c>
      <c r="N6" s="106">
        <f>M6/L6</f>
        <v>261.72784243509375</v>
      </c>
      <c r="O6" s="108">
        <f>L6-I6</f>
        <v>0</v>
      </c>
      <c r="P6" s="109">
        <f>N6-K6</f>
        <v>-38.272157564906252</v>
      </c>
      <c r="Q6" s="110">
        <f>N6/K6</f>
        <v>0.8724261414503125</v>
      </c>
      <c r="R6" s="290"/>
      <c r="S6" s="47">
        <v>0.37708333333333333</v>
      </c>
      <c r="T6" s="48">
        <v>0.40293981481481483</v>
      </c>
      <c r="U6" s="111">
        <v>4.9999999999999822</v>
      </c>
      <c r="V6" s="112">
        <v>37.23333333333337</v>
      </c>
      <c r="W6" s="113"/>
      <c r="X6" s="116"/>
      <c r="Y6" s="276"/>
      <c r="Z6" s="277"/>
      <c r="AA6" s="117">
        <f>M6-J6</f>
        <v>-459.26589077887502</v>
      </c>
      <c r="AB6" s="110">
        <f>M6/J6</f>
        <v>0.8724261414503125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1806</v>
      </c>
      <c r="G7" s="103">
        <f t="shared" si="0"/>
        <v>53313.120000000003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3139.352969579907</v>
      </c>
      <c r="N7" s="106">
        <f>M7/L7</f>
        <v>261.61274746499225</v>
      </c>
      <c r="O7" s="108">
        <f>L7-I7</f>
        <v>0</v>
      </c>
      <c r="P7" s="109">
        <f>N7-K7</f>
        <v>-38.387252535007747</v>
      </c>
      <c r="Q7" s="110">
        <f>N7/K7</f>
        <v>0.87204249154997415</v>
      </c>
      <c r="R7" s="290"/>
      <c r="S7" s="47">
        <v>0.40658564814814813</v>
      </c>
      <c r="T7" s="48">
        <v>0.43055555555555558</v>
      </c>
      <c r="U7" s="111">
        <v>5.2499999999999414</v>
      </c>
      <c r="V7" s="112">
        <v>34.516666666666737</v>
      </c>
      <c r="W7" s="113"/>
      <c r="X7" s="116"/>
      <c r="Y7" s="276"/>
      <c r="Z7" s="277"/>
      <c r="AA7" s="117">
        <f>M7-J7</f>
        <v>-460.64703042009296</v>
      </c>
      <c r="AB7" s="110">
        <f>M7/J7</f>
        <v>0.87204249154997415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1515</v>
      </c>
      <c r="G8" s="103">
        <f t="shared" si="0"/>
        <v>38844.6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3172.7748691099473</v>
      </c>
      <c r="N8" s="106">
        <f>M8/L8</f>
        <v>288.43407900999523</v>
      </c>
      <c r="O8" s="108">
        <f>L8-I8</f>
        <v>0</v>
      </c>
      <c r="P8" s="109">
        <f>N8-K8</f>
        <v>-38.838648262732022</v>
      </c>
      <c r="Q8" s="110">
        <f>N8/K8</f>
        <v>0.88132635253054104</v>
      </c>
      <c r="R8" s="290"/>
      <c r="S8" s="47">
        <v>0.43427083333333333</v>
      </c>
      <c r="T8" s="48">
        <v>0.45416666666666666</v>
      </c>
      <c r="U8" s="111">
        <v>5.349999999999957</v>
      </c>
      <c r="V8" s="112">
        <v>28.650000000000002</v>
      </c>
      <c r="W8" s="113"/>
      <c r="X8" s="116"/>
      <c r="Y8" s="276"/>
      <c r="Z8" s="277"/>
      <c r="AA8" s="117">
        <f>M8-J8</f>
        <v>-427.2251308900527</v>
      </c>
      <c r="AB8" s="110">
        <f>M8/J8</f>
        <v>0.88132635253054092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3144.3278855872454</v>
      </c>
      <c r="N21" s="138">
        <f>M21/L21</f>
        <v>267.60237324146772</v>
      </c>
      <c r="O21" s="139">
        <f>L21-I21</f>
        <v>0</v>
      </c>
      <c r="P21" s="140">
        <f>N21-K21</f>
        <v>-38.780605481936561</v>
      </c>
      <c r="Q21" s="141">
        <f>N21/K21</f>
        <v>0.87342441266312376</v>
      </c>
      <c r="R21" s="291"/>
      <c r="S21" s="142">
        <f>S5</f>
        <v>0.35363425925925923</v>
      </c>
      <c r="T21" s="143">
        <f>INDEX(T5:T20,COUNTA(T5:T20))</f>
        <v>0.45416666666666666</v>
      </c>
      <c r="U21" s="144"/>
      <c r="V21" s="166"/>
      <c r="W21" s="167"/>
      <c r="X21" s="138"/>
      <c r="Y21" s="279"/>
      <c r="Z21" s="280"/>
      <c r="AA21" s="168">
        <f>M21-J21</f>
        <v>-455.67211441275458</v>
      </c>
      <c r="AB21" s="141">
        <f>M21/J21</f>
        <v>0.87342441266312376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938</v>
      </c>
      <c r="G22" s="148">
        <f t="shared" ref="G22:G23" si="5">E22*F22</f>
        <v>13160.14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2340.1247401247397</v>
      </c>
      <c r="N22" s="152">
        <f>M22/L22</f>
        <v>390.02079002078995</v>
      </c>
      <c r="O22" s="154">
        <f>L22-I22</f>
        <v>0</v>
      </c>
      <c r="P22" s="155">
        <f>N22-K22</f>
        <v>-43.312543312543369</v>
      </c>
      <c r="Q22" s="156">
        <f>N22/K22</f>
        <v>0.90004797697105376</v>
      </c>
      <c r="R22" s="289">
        <f>Q38</f>
        <v>0.90012856668678243</v>
      </c>
      <c r="S22" s="157">
        <v>0.29166666666666669</v>
      </c>
      <c r="T22" s="158">
        <v>0.30836805555555558</v>
      </c>
      <c r="U22" s="159"/>
      <c r="V22" s="160">
        <v>24.050000000000004</v>
      </c>
      <c r="W22" s="158"/>
      <c r="X22" s="169"/>
      <c r="Y22" s="292"/>
      <c r="Z22" s="293"/>
      <c r="AA22" s="115">
        <f>M22-J22</f>
        <v>-259.87525987526033</v>
      </c>
      <c r="AB22" s="156">
        <f>M22/J22</f>
        <v>0.90004797697105376</v>
      </c>
      <c r="AC22" s="281">
        <f>AB38</f>
        <v>0.90012856668678243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1076</v>
      </c>
      <c r="G23" s="103">
        <f t="shared" si="5"/>
        <v>15591.24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2340.5438066465285</v>
      </c>
      <c r="N23" s="106">
        <f>M23/L23</f>
        <v>390.09063444108807</v>
      </c>
      <c r="O23" s="108">
        <f>L23-I23</f>
        <v>0</v>
      </c>
      <c r="P23" s="109">
        <f>N23-K23</f>
        <v>-43.242698892245244</v>
      </c>
      <c r="Q23" s="110">
        <f>N23/K23</f>
        <v>0.90020915640251098</v>
      </c>
      <c r="R23" s="290"/>
      <c r="S23" s="47">
        <v>0.31209490740740742</v>
      </c>
      <c r="T23" s="48">
        <v>0.33124999999999999</v>
      </c>
      <c r="U23" s="111">
        <v>5.3666666666666529</v>
      </c>
      <c r="V23" s="112">
        <v>27.5833333333333</v>
      </c>
      <c r="W23" s="113"/>
      <c r="X23" s="13"/>
      <c r="Y23" s="276"/>
      <c r="Z23" s="277"/>
      <c r="AA23" s="117">
        <f>M23-J23</f>
        <v>-259.45619335347146</v>
      </c>
      <c r="AB23" s="110">
        <f>M23/J23</f>
        <v>0.90020915640251098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2340.3342733856343</v>
      </c>
      <c r="N38" s="138">
        <f>M38/L38</f>
        <v>390.05571223093904</v>
      </c>
      <c r="O38" s="139">
        <f>L38-I38</f>
        <v>0</v>
      </c>
      <c r="P38" s="140">
        <f>N38-K38</f>
        <v>-43.277621102394278</v>
      </c>
      <c r="Q38" s="141">
        <f>N38/K38</f>
        <v>0.90012856668678243</v>
      </c>
      <c r="R38" s="291"/>
      <c r="S38" s="142">
        <f>S22</f>
        <v>0.29166666666666669</v>
      </c>
      <c r="T38" s="143">
        <f>INDEX(T22:T37,COUNTA(T22:T37))</f>
        <v>0.33124999999999999</v>
      </c>
      <c r="U38" s="144"/>
      <c r="V38" s="166"/>
      <c r="W38" s="167"/>
      <c r="X38" s="138"/>
      <c r="Y38" s="279"/>
      <c r="Z38" s="280"/>
      <c r="AA38" s="168">
        <f>M38-J38</f>
        <v>-259.66572661436567</v>
      </c>
      <c r="AB38" s="141">
        <f>M38/J38</f>
        <v>0.90012856668678243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2169</v>
      </c>
      <c r="G39" s="148">
        <f t="shared" ref="G39:G41" si="9">E39*F39</f>
        <v>38803.410000000003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2961.0921501706484</v>
      </c>
      <c r="N39" s="152">
        <f>M39/L39</f>
        <v>740.27303754266211</v>
      </c>
      <c r="O39" s="154">
        <f>L39-I39</f>
        <v>0</v>
      </c>
      <c r="P39" s="155">
        <f>N39-K39</f>
        <v>-84.726962457337891</v>
      </c>
      <c r="Q39" s="156">
        <f>N39/K39</f>
        <v>0.89730065156686312</v>
      </c>
      <c r="R39" s="289">
        <f>Q55</f>
        <v>0.89805258096465868</v>
      </c>
      <c r="S39" s="157">
        <v>0.29170138888888891</v>
      </c>
      <c r="T39" s="158">
        <v>0.32222222222222224</v>
      </c>
      <c r="U39" s="159"/>
      <c r="V39" s="160">
        <v>43.949999999999996</v>
      </c>
      <c r="W39" s="158"/>
      <c r="X39" s="169"/>
      <c r="Y39" s="292"/>
      <c r="Z39" s="293"/>
      <c r="AA39" s="115">
        <f>M39-J39</f>
        <v>-338.90784982935156</v>
      </c>
      <c r="AB39" s="156">
        <f>M39/J39</f>
        <v>0.89730065156686312</v>
      </c>
      <c r="AC39" s="281">
        <f>AB55</f>
        <v>0.89805258096465868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1041</v>
      </c>
      <c r="G40" s="103">
        <f t="shared" si="9"/>
        <v>22329.45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2967.2209026128248</v>
      </c>
      <c r="N40" s="106">
        <f>M40/L40</f>
        <v>741.80522565320621</v>
      </c>
      <c r="O40" s="108">
        <f>L40-I40</f>
        <v>0</v>
      </c>
      <c r="P40" s="109">
        <f>N40-K40</f>
        <v>-83.194774346793793</v>
      </c>
      <c r="Q40" s="110">
        <f>N40/K40</f>
        <v>0.89915784927661357</v>
      </c>
      <c r="R40" s="290"/>
      <c r="S40" s="47">
        <v>0.32569444444444445</v>
      </c>
      <c r="T40" s="48">
        <v>0.34031250000000002</v>
      </c>
      <c r="U40" s="111">
        <v>4.9999999999999822</v>
      </c>
      <c r="V40" s="112">
        <v>21.050000000000011</v>
      </c>
      <c r="W40" s="113"/>
      <c r="X40" s="116"/>
      <c r="Y40" s="276"/>
      <c r="Z40" s="277"/>
      <c r="AA40" s="117">
        <f>M40-J40</f>
        <v>-332.77909738717517</v>
      </c>
      <c r="AB40" s="110">
        <f>M40/J40</f>
        <v>0.89915784927661357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3336</v>
      </c>
      <c r="G41" s="103">
        <f t="shared" si="9"/>
        <v>55577.760000000002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2962.4074987666481</v>
      </c>
      <c r="N41" s="106">
        <f>M41/L41</f>
        <v>740.60187469166203</v>
      </c>
      <c r="O41" s="108">
        <f>L41-I41</f>
        <v>0</v>
      </c>
      <c r="P41" s="109">
        <f>N41-K41</f>
        <v>-84.398125308337967</v>
      </c>
      <c r="Q41" s="110">
        <f>N41/K41</f>
        <v>0.89769924205049945</v>
      </c>
      <c r="R41" s="290"/>
      <c r="S41" s="47">
        <v>0.3440509259259259</v>
      </c>
      <c r="T41" s="48">
        <v>0.39097222222222222</v>
      </c>
      <c r="U41" s="111">
        <v>5.3833333333332689</v>
      </c>
      <c r="V41" s="112">
        <v>67.566666666666706</v>
      </c>
      <c r="W41" s="113"/>
      <c r="X41" s="13"/>
      <c r="Y41" s="276"/>
      <c r="Z41" s="277"/>
      <c r="AA41" s="117">
        <f>M41-J41</f>
        <v>-337.59250123335187</v>
      </c>
      <c r="AB41" s="110">
        <f>M41/J41</f>
        <v>0.89769924205049945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2963.5735171833735</v>
      </c>
      <c r="N55" s="138">
        <f>M55/L55</f>
        <v>740.89337929584337</v>
      </c>
      <c r="O55" s="139">
        <f>L55-I55</f>
        <v>0</v>
      </c>
      <c r="P55" s="140">
        <f>N55-K55</f>
        <v>-84.106620704156626</v>
      </c>
      <c r="Q55" s="141">
        <f>N55/K55</f>
        <v>0.89805258096465868</v>
      </c>
      <c r="R55" s="291"/>
      <c r="S55" s="142">
        <f>S39</f>
        <v>0.29170138888888891</v>
      </c>
      <c r="T55" s="143">
        <f>INDEX(T39:T54,COUNTA(T39:T54))</f>
        <v>0.39097222222222222</v>
      </c>
      <c r="U55" s="144"/>
      <c r="V55" s="166"/>
      <c r="W55" s="167"/>
      <c r="X55" s="138"/>
      <c r="Y55" s="279"/>
      <c r="Z55" s="280"/>
      <c r="AA55" s="168">
        <f>M55-J55</f>
        <v>-336.4264828166265</v>
      </c>
      <c r="AB55" s="141">
        <f>M55/J55</f>
        <v>0.89805258096465868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868</v>
      </c>
      <c r="G56" s="148">
        <f t="shared" ref="G56:G58" si="14">E56*F56</f>
        <v>19339.04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2964.7058823529455</v>
      </c>
      <c r="N56" s="152">
        <f>M56/L56</f>
        <v>592.94117647058908</v>
      </c>
      <c r="O56" s="154">
        <f>L56-I56</f>
        <v>0</v>
      </c>
      <c r="P56" s="155">
        <f>N56-K56</f>
        <v>-67.058823529410915</v>
      </c>
      <c r="Q56" s="156">
        <f>N56/K56</f>
        <v>0.89839572192513495</v>
      </c>
      <c r="R56" s="289">
        <f>Q72</f>
        <v>0.89738729707242093</v>
      </c>
      <c r="S56" s="157">
        <v>0.29196759259259258</v>
      </c>
      <c r="T56" s="158">
        <v>0.30416666666666664</v>
      </c>
      <c r="U56" s="159"/>
      <c r="V56" s="160">
        <v>17.566666666666642</v>
      </c>
      <c r="W56" s="161"/>
      <c r="X56" s="162"/>
      <c r="Y56" s="292"/>
      <c r="Z56" s="293"/>
      <c r="AA56" s="115">
        <f>M56-J56</f>
        <v>-335.29411764705446</v>
      </c>
      <c r="AB56" s="156">
        <f>M56/J56</f>
        <v>0.89839572192513506</v>
      </c>
      <c r="AC56" s="281">
        <f>AB72</f>
        <v>0.89738729707242093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1561</v>
      </c>
      <c r="G57" s="103">
        <f t="shared" si="14"/>
        <v>42568.47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2960.8008429926272</v>
      </c>
      <c r="N57" s="106">
        <f>M57/L57</f>
        <v>592.16016859852539</v>
      </c>
      <c r="O57" s="108">
        <f>L57-I57</f>
        <v>0</v>
      </c>
      <c r="P57" s="109">
        <f>N57-K57</f>
        <v>-67.839831401474612</v>
      </c>
      <c r="Q57" s="110">
        <f>N57/K57</f>
        <v>0.89721237666443243</v>
      </c>
      <c r="R57" s="290"/>
      <c r="S57" s="47">
        <v>0.30789351851851854</v>
      </c>
      <c r="T57" s="48">
        <v>0.3298611111111111</v>
      </c>
      <c r="U57" s="111">
        <v>5.3666666666667329</v>
      </c>
      <c r="V57" s="112">
        <v>31.633333333333297</v>
      </c>
      <c r="W57" s="113"/>
      <c r="X57" s="116"/>
      <c r="Y57" s="276"/>
      <c r="Z57" s="277"/>
      <c r="AA57" s="117">
        <f>M57-J57</f>
        <v>-339.19915700737283</v>
      </c>
      <c r="AB57" s="110">
        <f>M57/J57</f>
        <v>0.89721237666443243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2491</v>
      </c>
      <c r="G58" s="103">
        <f t="shared" si="14"/>
        <v>46158.23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2958.627515671395</v>
      </c>
      <c r="N58" s="106">
        <f>M58/L58</f>
        <v>986.20917189046497</v>
      </c>
      <c r="O58" s="108">
        <f>L58-I58</f>
        <v>0</v>
      </c>
      <c r="P58" s="109">
        <f>N58-K58</f>
        <v>-113.79082810953503</v>
      </c>
      <c r="Q58" s="110">
        <f>N58/K58</f>
        <v>0.89655379262769541</v>
      </c>
      <c r="R58" s="290"/>
      <c r="S58" s="47">
        <v>0.3336689814814815</v>
      </c>
      <c r="T58" s="48">
        <v>0.36875000000000002</v>
      </c>
      <c r="U58" s="111">
        <v>5.4833333333333645</v>
      </c>
      <c r="V58" s="112">
        <v>50.51666666666668</v>
      </c>
      <c r="W58" s="113"/>
      <c r="X58" s="116"/>
      <c r="Y58" s="276"/>
      <c r="Z58" s="277"/>
      <c r="AA58" s="117">
        <f>M58-J58</f>
        <v>-341.37248432860497</v>
      </c>
      <c r="AB58" s="110">
        <f>M58/J58</f>
        <v>0.89655379262769541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2961.3780803389891</v>
      </c>
      <c r="N72" s="138">
        <f>M72/L72</f>
        <v>683.39494161668983</v>
      </c>
      <c r="O72" s="139">
        <f>L72-I72</f>
        <v>0</v>
      </c>
      <c r="P72" s="140">
        <f>N72-K72</f>
        <v>-78.143519921771713</v>
      </c>
      <c r="Q72" s="141">
        <f>N72/K72</f>
        <v>0.89738729707242093</v>
      </c>
      <c r="R72" s="291"/>
      <c r="S72" s="142">
        <f>S56</f>
        <v>0.29196759259259258</v>
      </c>
      <c r="T72" s="143">
        <f>INDEX(T56:T71,COUNTA(T56:T71))</f>
        <v>0.36875000000000002</v>
      </c>
      <c r="U72" s="144"/>
      <c r="V72" s="166"/>
      <c r="W72" s="99"/>
      <c r="X72" s="69"/>
      <c r="Y72" s="279"/>
      <c r="Z72" s="280"/>
      <c r="AA72" s="168">
        <f>M72-J72</f>
        <v>-338.62191966101091</v>
      </c>
      <c r="AB72" s="141">
        <f>M72/J72</f>
        <v>0.89738729707242093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846</v>
      </c>
      <c r="G73" s="148">
        <f t="shared" ref="G73:G75" si="18">E73*F73</f>
        <v>15380.28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3143.0340557275608</v>
      </c>
      <c r="N73" s="152">
        <f>M73/L73</f>
        <v>1047.6780185758537</v>
      </c>
      <c r="O73" s="154">
        <f>L73-I73</f>
        <v>0</v>
      </c>
      <c r="P73" s="155">
        <f>N73-K73</f>
        <v>-152.32198142414632</v>
      </c>
      <c r="Q73" s="156">
        <f>N73/K73</f>
        <v>0.87306501547987803</v>
      </c>
      <c r="R73" s="289">
        <f>Q89</f>
        <v>0.8797518075259313</v>
      </c>
      <c r="S73" s="157">
        <v>0.29166666666666669</v>
      </c>
      <c r="T73" s="158">
        <v>0.30288194444444444</v>
      </c>
      <c r="U73" s="159"/>
      <c r="V73" s="160">
        <v>16.149999999999967</v>
      </c>
      <c r="W73" s="161"/>
      <c r="X73" s="162"/>
      <c r="Y73" s="292"/>
      <c r="Z73" s="293"/>
      <c r="AA73" s="115">
        <f>M73-J73</f>
        <v>-456.96594427243917</v>
      </c>
      <c r="AB73" s="156">
        <f>M73/J73</f>
        <v>0.87306501547987803</v>
      </c>
      <c r="AC73" s="281">
        <f>AB89</f>
        <v>0.87975180752593118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3208</v>
      </c>
      <c r="G74" s="103">
        <f t="shared" si="18"/>
        <v>45008.24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2691.4006059193657</v>
      </c>
      <c r="N74" s="106">
        <f>M74/L74</f>
        <v>897.1335353064552</v>
      </c>
      <c r="O74" s="108">
        <f>L74-I74</f>
        <v>0</v>
      </c>
      <c r="P74" s="109">
        <f>N74-K74</f>
        <v>-102.8664646935448</v>
      </c>
      <c r="Q74" s="110">
        <f>N74/K74</f>
        <v>0.89713353530645523</v>
      </c>
      <c r="R74" s="290"/>
      <c r="S74" s="47">
        <v>0.31353009259259257</v>
      </c>
      <c r="T74" s="48">
        <v>0.36319444444444443</v>
      </c>
      <c r="U74" s="111">
        <v>15.333333333333306</v>
      </c>
      <c r="V74" s="112">
        <v>71.51666666666668</v>
      </c>
      <c r="W74" s="113"/>
      <c r="X74" s="116"/>
      <c r="Y74" s="276"/>
      <c r="Z74" s="277"/>
      <c r="AA74" s="117">
        <f>M74-J74</f>
        <v>-308.59939408063428</v>
      </c>
      <c r="AB74" s="110">
        <f>M74/J74</f>
        <v>0.89713353530645523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4079</v>
      </c>
      <c r="G75" s="103">
        <f t="shared" si="18"/>
        <v>58248.119999999995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3139.0337751175721</v>
      </c>
      <c r="N75" s="106">
        <f>M75/L75</f>
        <v>1046.3445917058573</v>
      </c>
      <c r="O75" s="108">
        <f>L75-I75</f>
        <v>0</v>
      </c>
      <c r="P75" s="109">
        <f>N75-K75</f>
        <v>-153.65540829414272</v>
      </c>
      <c r="Q75" s="110">
        <f>N75/K75</f>
        <v>0.87195382642154773</v>
      </c>
      <c r="R75" s="290"/>
      <c r="S75" s="47">
        <v>0.37432870370370369</v>
      </c>
      <c r="T75" s="48">
        <v>0.4284722222222222</v>
      </c>
      <c r="U75" s="111">
        <v>16.033333333333335</v>
      </c>
      <c r="V75" s="112">
        <v>77.966666666666654</v>
      </c>
      <c r="W75" s="113"/>
      <c r="X75" s="116"/>
      <c r="Y75" s="276"/>
      <c r="Z75" s="277"/>
      <c r="AA75" s="117">
        <f>M75-J75</f>
        <v>-460.96622488242792</v>
      </c>
      <c r="AB75" s="110">
        <f>M75/J75</f>
        <v>0.87195382642154784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2991.1561455881661</v>
      </c>
      <c r="N89" s="138">
        <f>M89/L89</f>
        <v>997.05204852938868</v>
      </c>
      <c r="O89" s="139">
        <f>L89-I89</f>
        <v>0</v>
      </c>
      <c r="P89" s="140">
        <f>N89-K89</f>
        <v>-136.28128480394457</v>
      </c>
      <c r="Q89" s="141">
        <f>N89/K89</f>
        <v>0.8797518075259313</v>
      </c>
      <c r="R89" s="291"/>
      <c r="S89" s="142">
        <f>S73</f>
        <v>0.29166666666666669</v>
      </c>
      <c r="T89" s="143">
        <f>INDEX(T73:T88,COUNTA(T73:T88))</f>
        <v>0.4284722222222222</v>
      </c>
      <c r="U89" s="144"/>
      <c r="V89" s="166"/>
      <c r="W89" s="99"/>
      <c r="X89" s="69"/>
      <c r="Y89" s="279"/>
      <c r="Z89" s="280"/>
      <c r="AA89" s="168">
        <f>M89-J89</f>
        <v>-408.84385441183395</v>
      </c>
      <c r="AB89" s="141">
        <f>M89/J89</f>
        <v>0.87975180752593118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990</v>
      </c>
      <c r="G90" s="148">
        <f t="shared" ref="G90:G93" si="23">E90*F90</f>
        <v>24779.7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2926.1083743842401</v>
      </c>
      <c r="N90" s="152">
        <f>M90/L90</f>
        <v>731.52709359606001</v>
      </c>
      <c r="O90" s="154">
        <f>L90-I90</f>
        <v>0</v>
      </c>
      <c r="P90" s="155">
        <f>N90-K90</f>
        <v>-93.472906403939987</v>
      </c>
      <c r="Q90" s="156">
        <f>N90/K90</f>
        <v>0.8866995073891637</v>
      </c>
      <c r="R90" s="289">
        <f>Q106</f>
        <v>0.88526427403627672</v>
      </c>
      <c r="S90" s="157">
        <v>0.29166666666666669</v>
      </c>
      <c r="T90" s="158">
        <v>0.30576388888888889</v>
      </c>
      <c r="U90" s="159"/>
      <c r="V90" s="160">
        <v>20.299999999999976</v>
      </c>
      <c r="W90" s="158"/>
      <c r="X90" s="169"/>
      <c r="Y90" s="292"/>
      <c r="Z90" s="293"/>
      <c r="AA90" s="115">
        <f>M90-J90</f>
        <v>-373.89162561575995</v>
      </c>
      <c r="AB90" s="156">
        <f>M90/J90</f>
        <v>0.8866995073891637</v>
      </c>
      <c r="AC90" s="281">
        <f>AB106</f>
        <v>0.88526427403627672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1298</v>
      </c>
      <c r="G91" s="103">
        <f t="shared" si="23"/>
        <v>32216.36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2927.8195488721803</v>
      </c>
      <c r="N91" s="106">
        <f>M91/L91</f>
        <v>731.95488721804509</v>
      </c>
      <c r="O91" s="108">
        <f>L91-I91</f>
        <v>0</v>
      </c>
      <c r="P91" s="109">
        <f>N91-K91</f>
        <v>-93.045112781954913</v>
      </c>
      <c r="Q91" s="110">
        <f>N91/K91</f>
        <v>0.88721804511278191</v>
      </c>
      <c r="R91" s="290"/>
      <c r="S91" s="47">
        <v>0.31624999999999998</v>
      </c>
      <c r="T91" s="48">
        <v>0.3347222222222222</v>
      </c>
      <c r="U91" s="111">
        <v>15.099999999999962</v>
      </c>
      <c r="V91" s="112">
        <v>26.6</v>
      </c>
      <c r="W91" s="113"/>
      <c r="X91" s="13"/>
      <c r="Y91" s="276"/>
      <c r="Z91" s="277"/>
      <c r="AA91" s="117">
        <f>M91-J91</f>
        <v>-372.18045112781965</v>
      </c>
      <c r="AB91" s="110">
        <f>M91/J91</f>
        <v>0.88721804511278191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1990</v>
      </c>
      <c r="G92" s="103">
        <f t="shared" si="23"/>
        <v>59700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2691.2096168294511</v>
      </c>
      <c r="N92" s="106">
        <f>M92/L92</f>
        <v>897.06987227648369</v>
      </c>
      <c r="O92" s="108">
        <f>L92-I92</f>
        <v>0</v>
      </c>
      <c r="P92" s="109">
        <f>N92-K92</f>
        <v>-102.93012772351631</v>
      </c>
      <c r="Q92" s="110">
        <f>N92/K92</f>
        <v>0.89706987227648372</v>
      </c>
      <c r="R92" s="290"/>
      <c r="S92" s="47">
        <v>0.34513888888888888</v>
      </c>
      <c r="T92" s="48">
        <v>0.37594907407407407</v>
      </c>
      <c r="U92" s="111">
        <v>15.000000000000027</v>
      </c>
      <c r="V92" s="112">
        <v>44.366666666666674</v>
      </c>
      <c r="W92" s="113"/>
      <c r="X92" s="13"/>
      <c r="Y92" s="276"/>
      <c r="Z92" s="277"/>
      <c r="AA92" s="117">
        <f>M92-J92</f>
        <v>-308.79038317054892</v>
      </c>
      <c r="AB92" s="110">
        <f>M92/J92</f>
        <v>0.89706987227648372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1790</v>
      </c>
      <c r="G93" s="103">
        <f t="shared" si="23"/>
        <v>32542.2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3140.3508771929833</v>
      </c>
      <c r="N93" s="106">
        <f>M93/L93</f>
        <v>1046.7836257309943</v>
      </c>
      <c r="O93" s="108">
        <f>L93-I93</f>
        <v>0</v>
      </c>
      <c r="P93" s="109">
        <f>N93-K93</f>
        <v>-153.21637426900566</v>
      </c>
      <c r="Q93" s="110">
        <f>N93/K93</f>
        <v>0.87231968810916194</v>
      </c>
      <c r="R93" s="290"/>
      <c r="S93" s="47">
        <v>0.38680555555555557</v>
      </c>
      <c r="T93" s="48">
        <v>0.41055555555555556</v>
      </c>
      <c r="U93" s="111">
        <v>15.633333333333352</v>
      </c>
      <c r="V93" s="112">
        <v>34.199999999999989</v>
      </c>
      <c r="W93" s="113"/>
      <c r="X93" s="116"/>
      <c r="Y93" s="276"/>
      <c r="Z93" s="277"/>
      <c r="AA93" s="117">
        <f>M93-J93</f>
        <v>-459.64912280701674</v>
      </c>
      <c r="AB93" s="110">
        <f>M93/J93</f>
        <v>0.87231968810916205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2921.3721043197133</v>
      </c>
      <c r="N106" s="138">
        <f>M106/L106</f>
        <v>834.67774409134665</v>
      </c>
      <c r="O106" s="139">
        <f>L106-I106</f>
        <v>0</v>
      </c>
      <c r="P106" s="140">
        <f>N106-K106</f>
        <v>-108.17939876579624</v>
      </c>
      <c r="Q106" s="141">
        <f>N106/K106</f>
        <v>0.88526427403627672</v>
      </c>
      <c r="R106" s="291"/>
      <c r="S106" s="142">
        <f>S90</f>
        <v>0.29166666666666669</v>
      </c>
      <c r="T106" s="143">
        <f>INDEX(T90:T105,COUNTA(T90:T105))</f>
        <v>0.41055555555555556</v>
      </c>
      <c r="U106" s="144"/>
      <c r="V106" s="166"/>
      <c r="W106" s="167"/>
      <c r="X106" s="138"/>
      <c r="Y106" s="279"/>
      <c r="Z106" s="280"/>
      <c r="AA106" s="168">
        <f>M106-J106</f>
        <v>-378.62789568028666</v>
      </c>
      <c r="AB106" s="141">
        <f>M106/J106</f>
        <v>0.88526427403627672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1320</v>
      </c>
      <c r="G107" s="148">
        <f t="shared" ref="G107:G110" si="27">E107*F107</f>
        <v>33844.800000000003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3172.2296395193575</v>
      </c>
      <c r="N107" s="152">
        <f>M107/L107</f>
        <v>288.38451268357795</v>
      </c>
      <c r="O107" s="154">
        <f>L107-I107</f>
        <v>0</v>
      </c>
      <c r="P107" s="155">
        <f>N107-K107</f>
        <v>-38.8882145891493</v>
      </c>
      <c r="Q107" s="156">
        <f>N107/K107</f>
        <v>0.88117489986648823</v>
      </c>
      <c r="R107" s="289">
        <f>Q123</f>
        <v>0.87343371363292654</v>
      </c>
      <c r="S107" s="157">
        <v>0.70835648148148145</v>
      </c>
      <c r="T107" s="158">
        <v>0.72569444444444442</v>
      </c>
      <c r="U107" s="159"/>
      <c r="V107" s="160">
        <v>24.966666666666679</v>
      </c>
      <c r="W107" s="158"/>
      <c r="X107" s="169"/>
      <c r="Y107" s="292"/>
      <c r="Z107" s="293"/>
      <c r="AA107" s="115">
        <f>M107-J107</f>
        <v>-427.77036048064247</v>
      </c>
      <c r="AB107" s="156">
        <f>M107/J107</f>
        <v>0.88117489986648823</v>
      </c>
      <c r="AC107" s="281">
        <f>AB123</f>
        <v>0.87343371363292666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1724</v>
      </c>
      <c r="G108" s="103">
        <f t="shared" si="27"/>
        <v>50892.479999999996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3140.8906882591164</v>
      </c>
      <c r="N108" s="106">
        <f>M108/L108</f>
        <v>261.7408906882597</v>
      </c>
      <c r="O108" s="108">
        <f>L108-I108</f>
        <v>0</v>
      </c>
      <c r="P108" s="109">
        <f>N108-K108</f>
        <v>-38.259109311740303</v>
      </c>
      <c r="Q108" s="110">
        <f>N108/K108</f>
        <v>0.87246963562753233</v>
      </c>
      <c r="R108" s="290"/>
      <c r="S108" s="47">
        <v>0.72921296296296301</v>
      </c>
      <c r="T108" s="48">
        <v>0.75208333333333333</v>
      </c>
      <c r="U108" s="111">
        <v>5.0666666666667659</v>
      </c>
      <c r="V108" s="112">
        <v>32.933333333333259</v>
      </c>
      <c r="W108" s="113"/>
      <c r="X108" s="13"/>
      <c r="Y108" s="276"/>
      <c r="Z108" s="277"/>
      <c r="AA108" s="117">
        <f>M108-J108</f>
        <v>-459.10931174088364</v>
      </c>
      <c r="AB108" s="110">
        <f>M108/J108</f>
        <v>0.87246963562753233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1856</v>
      </c>
      <c r="G109" s="103">
        <f t="shared" si="27"/>
        <v>55401.600000000006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3139.8496240601448</v>
      </c>
      <c r="N109" s="106">
        <f>M109/L109</f>
        <v>261.65413533834538</v>
      </c>
      <c r="O109" s="108">
        <f>L109-I109</f>
        <v>0</v>
      </c>
      <c r="P109" s="109">
        <f>N109-K109</f>
        <v>-38.345864661654616</v>
      </c>
      <c r="Q109" s="110">
        <f>N109/K109</f>
        <v>0.87218045112781795</v>
      </c>
      <c r="R109" s="290"/>
      <c r="S109" s="47">
        <v>0.75555555555555554</v>
      </c>
      <c r="T109" s="48">
        <v>0.7801851851851852</v>
      </c>
      <c r="U109" s="111">
        <v>4.9999999999999822</v>
      </c>
      <c r="V109" s="112">
        <v>35.466666666666725</v>
      </c>
      <c r="W109" s="113"/>
      <c r="X109" s="13"/>
      <c r="Y109" s="276"/>
      <c r="Z109" s="277"/>
      <c r="AA109" s="117">
        <f>M109-J109</f>
        <v>-460.15037593985517</v>
      </c>
      <c r="AB109" s="110">
        <f>M109/J109</f>
        <v>0.87218045112781806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1117</v>
      </c>
      <c r="G110" s="103">
        <f t="shared" si="27"/>
        <v>31912.69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3124.4755244755252</v>
      </c>
      <c r="N110" s="106">
        <f>M110/L110</f>
        <v>260.37296037296045</v>
      </c>
      <c r="O110" s="108">
        <f>L110-I110</f>
        <v>0</v>
      </c>
      <c r="P110" s="109">
        <f>N110-K110</f>
        <v>-39.627039627039551</v>
      </c>
      <c r="Q110" s="110">
        <f>N110/K110</f>
        <v>0.86790986790986813</v>
      </c>
      <c r="R110" s="290"/>
      <c r="S110" s="47">
        <v>0.78333333333333333</v>
      </c>
      <c r="T110" s="48">
        <v>0.79822916666666666</v>
      </c>
      <c r="U110" s="111">
        <v>4.5333333333332959</v>
      </c>
      <c r="V110" s="112">
        <v>21.449999999999996</v>
      </c>
      <c r="W110" s="113"/>
      <c r="X110" s="116"/>
      <c r="Y110" s="276"/>
      <c r="Z110" s="277"/>
      <c r="AA110" s="117">
        <f>M110-J110</f>
        <v>-475.52447552447484</v>
      </c>
      <c r="AB110" s="110">
        <f>M110/J110</f>
        <v>0.86790986790986813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3144.361369078536</v>
      </c>
      <c r="N123" s="138">
        <f>M123/L123</f>
        <v>267.60522290030093</v>
      </c>
      <c r="O123" s="139">
        <f>L123-I123</f>
        <v>0</v>
      </c>
      <c r="P123" s="140">
        <f>N123-K123</f>
        <v>-38.777755823103348</v>
      </c>
      <c r="Q123" s="141">
        <f>N123/K123</f>
        <v>0.87343371363292654</v>
      </c>
      <c r="R123" s="291"/>
      <c r="S123" s="142">
        <f>S107</f>
        <v>0.70835648148148145</v>
      </c>
      <c r="T123" s="143">
        <f>INDEX(T107:T122,COUNTA(T107:T122))</f>
        <v>0.79822916666666666</v>
      </c>
      <c r="U123" s="144"/>
      <c r="V123" s="166"/>
      <c r="W123" s="167"/>
      <c r="X123" s="138"/>
      <c r="Y123" s="279"/>
      <c r="Z123" s="280"/>
      <c r="AA123" s="168">
        <f>M123-J123</f>
        <v>-455.63863092146403</v>
      </c>
      <c r="AB123" s="141">
        <f>M123/J123</f>
        <v>0.87343371363292666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1035</v>
      </c>
      <c r="G124" s="148">
        <f t="shared" ref="G124:G127" si="31">E124*F124</f>
        <v>23266.799999999999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2670.9677419354889</v>
      </c>
      <c r="N124" s="152">
        <f>M124/L124</f>
        <v>534.19354838709774</v>
      </c>
      <c r="O124" s="154">
        <f>L124-I124</f>
        <v>0</v>
      </c>
      <c r="P124" s="155">
        <f>N124-K124</f>
        <v>-65.806451612902265</v>
      </c>
      <c r="Q124" s="156">
        <f>N124/K124</f>
        <v>0.8903225806451629</v>
      </c>
      <c r="R124" s="289">
        <f>Q140</f>
        <v>0.89441519959664817</v>
      </c>
      <c r="S124" s="157">
        <v>0.70833333333333337</v>
      </c>
      <c r="T124" s="158">
        <v>0.72447916666666667</v>
      </c>
      <c r="U124" s="159"/>
      <c r="V124" s="160">
        <v>23.249999999999957</v>
      </c>
      <c r="W124" s="161"/>
      <c r="X124" s="162"/>
      <c r="Y124" s="292"/>
      <c r="Z124" s="293"/>
      <c r="AA124" s="115">
        <f>M124-J124</f>
        <v>-329.0322580645111</v>
      </c>
      <c r="AB124" s="156">
        <f>M124/J124</f>
        <v>0.89032258064516301</v>
      </c>
      <c r="AC124" s="281">
        <f>AB140</f>
        <v>0.89441519959664817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1536</v>
      </c>
      <c r="G125" s="103">
        <f t="shared" si="31"/>
        <v>37693.440000000002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2672.5954567423869</v>
      </c>
      <c r="N125" s="106">
        <f>M125/L125</f>
        <v>668.14886418559672</v>
      </c>
      <c r="O125" s="108">
        <f>L125-I125</f>
        <v>0</v>
      </c>
      <c r="P125" s="109">
        <f>N125-K125</f>
        <v>-81.851135814403278</v>
      </c>
      <c r="Q125" s="110">
        <f>N125/K125</f>
        <v>0.89086515224746232</v>
      </c>
      <c r="R125" s="290"/>
      <c r="S125" s="47">
        <v>0.72777777777777775</v>
      </c>
      <c r="T125" s="48">
        <v>0.75172453703703701</v>
      </c>
      <c r="U125" s="111">
        <v>4.7499999999999432</v>
      </c>
      <c r="V125" s="112">
        <v>34.483333333333341</v>
      </c>
      <c r="W125" s="113"/>
      <c r="X125" s="116"/>
      <c r="Y125" s="276"/>
      <c r="Z125" s="277"/>
      <c r="AA125" s="117">
        <f>M125-J125</f>
        <v>-327.40454325761311</v>
      </c>
      <c r="AB125" s="110">
        <f>M125/J125</f>
        <v>0.89086515224746232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1046</v>
      </c>
      <c r="G126" s="103">
        <f t="shared" si="31"/>
        <v>17468.2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2962.7065302911083</v>
      </c>
      <c r="N126" s="106">
        <f>M126/L126</f>
        <v>987.56884343036938</v>
      </c>
      <c r="O126" s="108">
        <f>L126-I126</f>
        <v>0</v>
      </c>
      <c r="P126" s="109">
        <f>N126-K126</f>
        <v>-112.43115656963062</v>
      </c>
      <c r="Q126" s="110">
        <f>N126/K126</f>
        <v>0.89778985766397212</v>
      </c>
      <c r="R126" s="290"/>
      <c r="S126" s="47">
        <v>0.75486111111111109</v>
      </c>
      <c r="T126" s="48">
        <v>0.76957175925925925</v>
      </c>
      <c r="U126" s="111">
        <v>4.5166666666666799</v>
      </c>
      <c r="V126" s="112">
        <v>21.183333333333341</v>
      </c>
      <c r="W126" s="113"/>
      <c r="X126" s="116"/>
      <c r="Y126" s="276"/>
      <c r="Z126" s="277"/>
      <c r="AA126" s="117">
        <f>M126-J126</f>
        <v>-337.29346970889173</v>
      </c>
      <c r="AB126" s="110">
        <f>M126/J126</f>
        <v>0.89778985766397224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3761</v>
      </c>
      <c r="G127" s="103">
        <f t="shared" si="31"/>
        <v>67284.290000000008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2963.3617859487822</v>
      </c>
      <c r="N127" s="106">
        <f>M127/L127</f>
        <v>740.84044648719555</v>
      </c>
      <c r="O127" s="108">
        <f>L127-I127</f>
        <v>0</v>
      </c>
      <c r="P127" s="109">
        <f>N127-K127</f>
        <v>-84.15955351280445</v>
      </c>
      <c r="Q127" s="110">
        <f>N127/K127</f>
        <v>0.89798841998447942</v>
      </c>
      <c r="R127" s="290"/>
      <c r="S127" s="47">
        <v>0.77291666666666659</v>
      </c>
      <c r="T127" s="48">
        <v>0.82579861111111108</v>
      </c>
      <c r="U127" s="111">
        <v>4.816666666666567</v>
      </c>
      <c r="V127" s="112">
        <v>76.150000000000077</v>
      </c>
      <c r="W127" s="113"/>
      <c r="X127" s="116"/>
      <c r="Y127" s="276"/>
      <c r="Z127" s="277"/>
      <c r="AA127" s="117">
        <f>M127-J127</f>
        <v>-336.6382140512178</v>
      </c>
      <c r="AB127" s="110">
        <f>M127/J127</f>
        <v>0.89798841998447942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2817.4078787294416</v>
      </c>
      <c r="N140" s="138">
        <f>M140/L140</f>
        <v>704.35196968236039</v>
      </c>
      <c r="O140" s="139">
        <f>L140-I140</f>
        <v>0</v>
      </c>
      <c r="P140" s="140">
        <f>N140-K140</f>
        <v>-83.148030317639609</v>
      </c>
      <c r="Q140" s="141">
        <f>N140/K140</f>
        <v>0.89441519959664817</v>
      </c>
      <c r="R140" s="291"/>
      <c r="S140" s="142">
        <f>S124</f>
        <v>0.70833333333333337</v>
      </c>
      <c r="T140" s="143">
        <f>INDEX(T124:T139,COUNTA(T124:T139))</f>
        <v>0.82579861111111108</v>
      </c>
      <c r="U140" s="144"/>
      <c r="V140" s="166"/>
      <c r="W140" s="99"/>
      <c r="X140" s="69"/>
      <c r="Y140" s="279"/>
      <c r="Z140" s="280"/>
      <c r="AA140" s="168">
        <f>M140-J140</f>
        <v>-332.59212127055844</v>
      </c>
      <c r="AB140" s="141">
        <f>M140/J140</f>
        <v>0.89441519959664817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1338</v>
      </c>
      <c r="G141" s="148">
        <f t="shared" ref="G141:G143" si="36">E141*F141</f>
        <v>29810.640000000003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2962.3616236162447</v>
      </c>
      <c r="N141" s="152">
        <f>M141/L141</f>
        <v>592.4723247232489</v>
      </c>
      <c r="O141" s="154">
        <f>L141-I141</f>
        <v>0</v>
      </c>
      <c r="P141" s="155">
        <f>N141-K141</f>
        <v>-67.527675276751097</v>
      </c>
      <c r="Q141" s="156">
        <f>N141/K141</f>
        <v>0.89768534048977111</v>
      </c>
      <c r="R141" s="289">
        <f>Q157</f>
        <v>0.89771719766242875</v>
      </c>
      <c r="S141" s="157">
        <v>0.70833333333333337</v>
      </c>
      <c r="T141" s="158">
        <v>0.72715277777777776</v>
      </c>
      <c r="U141" s="159"/>
      <c r="V141" s="160">
        <v>27.09999999999992</v>
      </c>
      <c r="W141" s="161"/>
      <c r="X141" s="162"/>
      <c r="Y141" s="292"/>
      <c r="Z141" s="293"/>
      <c r="AA141" s="115">
        <f>M141-J141</f>
        <v>-337.63837638375526</v>
      </c>
      <c r="AB141" s="156">
        <f>M141/J141</f>
        <v>0.89768534048977111</v>
      </c>
      <c r="AC141" s="281">
        <f>AB157</f>
        <v>0.89771719766242863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514</v>
      </c>
      <c r="G142" s="103">
        <f t="shared" si="36"/>
        <v>9344.52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2965.384615384653</v>
      </c>
      <c r="N142" s="106">
        <f>M142/L142</f>
        <v>741.34615384616325</v>
      </c>
      <c r="O142" s="108">
        <f>L142-I142</f>
        <v>0</v>
      </c>
      <c r="P142" s="109">
        <f>N142-K142</f>
        <v>-83.653846153836753</v>
      </c>
      <c r="Q142" s="110">
        <f>N142/K142</f>
        <v>0.89860139860140997</v>
      </c>
      <c r="R142" s="290"/>
      <c r="S142" s="47">
        <v>0.73055555555555562</v>
      </c>
      <c r="T142" s="48">
        <v>0.73777777777777775</v>
      </c>
      <c r="U142" s="111">
        <v>4.9000000000001265</v>
      </c>
      <c r="V142" s="112">
        <v>10.399999999999867</v>
      </c>
      <c r="W142" s="113"/>
      <c r="X142" s="116"/>
      <c r="Y142" s="276"/>
      <c r="Z142" s="277"/>
      <c r="AA142" s="117">
        <f>M142-J142</f>
        <v>-334.61538461534701</v>
      </c>
      <c r="AB142" s="110">
        <f>M142/J142</f>
        <v>0.89860139860140997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5893</v>
      </c>
      <c r="G143" s="103">
        <f t="shared" si="36"/>
        <v>98177.38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2959.6540178571449</v>
      </c>
      <c r="N143" s="106">
        <f>M143/L143</f>
        <v>739.91350446428623</v>
      </c>
      <c r="O143" s="108">
        <f>L143-I143</f>
        <v>0</v>
      </c>
      <c r="P143" s="109">
        <f>N143-K143</f>
        <v>-85.086495535713766</v>
      </c>
      <c r="Q143" s="110">
        <f>N143/K143</f>
        <v>0.89686485389610449</v>
      </c>
      <c r="R143" s="290"/>
      <c r="S143" s="47">
        <v>0.74097222222222225</v>
      </c>
      <c r="T143" s="48">
        <v>0.82393518518518516</v>
      </c>
      <c r="U143" s="111">
        <v>4.6000000000000796</v>
      </c>
      <c r="V143" s="112">
        <v>119.46666666666658</v>
      </c>
      <c r="W143" s="113"/>
      <c r="X143" s="116"/>
      <c r="Y143" s="276"/>
      <c r="Z143" s="277"/>
      <c r="AA143" s="117">
        <f>M143-J143</f>
        <v>-340.34598214285506</v>
      </c>
      <c r="AB143" s="110">
        <f>M143/J143</f>
        <v>0.89686485389610449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2962.4667522860145</v>
      </c>
      <c r="N157" s="138">
        <f>M157/L157</f>
        <v>683.64617360446493</v>
      </c>
      <c r="O157" s="139">
        <f>L157-I157</f>
        <v>0</v>
      </c>
      <c r="P157" s="140">
        <f>N157-K157</f>
        <v>-77.892287933996613</v>
      </c>
      <c r="Q157" s="141">
        <f>N157/K157</f>
        <v>0.89771719766242875</v>
      </c>
      <c r="R157" s="291"/>
      <c r="S157" s="142">
        <f>S141</f>
        <v>0.70833333333333337</v>
      </c>
      <c r="T157" s="143">
        <f>INDEX(T141:T156,COUNTA(T141:T156))</f>
        <v>0.82393518518518516</v>
      </c>
      <c r="U157" s="144"/>
      <c r="V157" s="166"/>
      <c r="W157" s="99"/>
      <c r="X157" s="69"/>
      <c r="Y157" s="279"/>
      <c r="Z157" s="280"/>
      <c r="AA157" s="168">
        <f>M157-J157</f>
        <v>-337.53324771398547</v>
      </c>
      <c r="AB157" s="141">
        <f>M157/J157</f>
        <v>0.89771719766242863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5842</v>
      </c>
      <c r="G158" s="148">
        <f t="shared" ref="G158:G159" si="41">E158*F158</f>
        <v>81963.259999999995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2691.1324376199641</v>
      </c>
      <c r="N158" s="152">
        <f>M158/L158</f>
        <v>897.04414587332133</v>
      </c>
      <c r="O158" s="154">
        <f>L158-I158</f>
        <v>0</v>
      </c>
      <c r="P158" s="155">
        <f>N158-K158</f>
        <v>-102.95585412667867</v>
      </c>
      <c r="Q158" s="156">
        <f>N158/K158</f>
        <v>0.89704414587332137</v>
      </c>
      <c r="R158" s="289">
        <f>Q174</f>
        <v>0.88346696824132942</v>
      </c>
      <c r="S158" s="157">
        <v>0.70833333333333337</v>
      </c>
      <c r="T158" s="158">
        <v>0.79878472222222219</v>
      </c>
      <c r="U158" s="159"/>
      <c r="V158" s="160">
        <v>130.24999999999989</v>
      </c>
      <c r="W158" s="161"/>
      <c r="X158" s="162"/>
      <c r="Y158" s="292"/>
      <c r="Z158" s="293"/>
      <c r="AA158" s="115">
        <f>M158-J158</f>
        <v>-308.86756238003591</v>
      </c>
      <c r="AB158" s="156">
        <f>M158/J158</f>
        <v>0.89704414587332137</v>
      </c>
      <c r="AC158" s="281">
        <f>AB174</f>
        <v>0.88346696824132942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7313</v>
      </c>
      <c r="G159" s="103">
        <f t="shared" si="41"/>
        <v>104429.64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3139.7495527728097</v>
      </c>
      <c r="N159" s="106">
        <f>M159/L159</f>
        <v>1046.5831842576033</v>
      </c>
      <c r="O159" s="108">
        <f>L159-I159</f>
        <v>0</v>
      </c>
      <c r="P159" s="109">
        <f>N159-K159</f>
        <v>-153.41681574239669</v>
      </c>
      <c r="Q159" s="110">
        <f>N159/K159</f>
        <v>0.87215265354800275</v>
      </c>
      <c r="R159" s="290"/>
      <c r="S159" s="47">
        <v>0.80920138888888893</v>
      </c>
      <c r="T159" s="48">
        <v>0.90625</v>
      </c>
      <c r="U159" s="111">
        <v>15.000000000000107</v>
      </c>
      <c r="V159" s="112">
        <v>139.74999999999994</v>
      </c>
      <c r="W159" s="113"/>
      <c r="X159" s="116"/>
      <c r="Y159" s="276"/>
      <c r="Z159" s="277"/>
      <c r="AA159" s="117">
        <f>M159-J159</f>
        <v>-460.25044722719031</v>
      </c>
      <c r="AB159" s="110">
        <f>M159/J159</f>
        <v>0.87215265354800264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2915.4409951963871</v>
      </c>
      <c r="N174" s="138">
        <f t="shared" ref="N174:N179" si="45">M174/L174</f>
        <v>971.81366506546237</v>
      </c>
      <c r="O174" s="139">
        <f t="shared" ref="O174:O179" si="46">L174-I174</f>
        <v>0</v>
      </c>
      <c r="P174" s="140">
        <f t="shared" ref="P174:P179" si="47">N174-K174</f>
        <v>-128.18633493453763</v>
      </c>
      <c r="Q174" s="141">
        <f t="shared" ref="Q174:Q179" si="48">N174/K174</f>
        <v>0.88346696824132942</v>
      </c>
      <c r="R174" s="291"/>
      <c r="S174" s="142">
        <f>S158</f>
        <v>0.70833333333333337</v>
      </c>
      <c r="T174" s="143">
        <f>INDEX(T158:T173,COUNTA(T158:T173))</f>
        <v>0.90625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-384.55900480361288</v>
      </c>
      <c r="AB174" s="141">
        <f t="shared" ref="AB174:AB179" si="50">M174/J174</f>
        <v>0.88346696824132942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1500</v>
      </c>
      <c r="G175" s="148">
        <f t="shared" ref="G175:G179" si="51">E175*F175</f>
        <v>27270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2694.6107784431179</v>
      </c>
      <c r="N175" s="152">
        <f t="shared" si="45"/>
        <v>673.65269461077946</v>
      </c>
      <c r="O175" s="154">
        <f t="shared" si="46"/>
        <v>0</v>
      </c>
      <c r="P175" s="155">
        <f t="shared" si="47"/>
        <v>-76.347305389220537</v>
      </c>
      <c r="Q175" s="156">
        <f t="shared" si="48"/>
        <v>0.89820359281437256</v>
      </c>
      <c r="R175" s="289">
        <f>Q191</f>
        <v>0.883700839260954</v>
      </c>
      <c r="S175" s="157">
        <v>0.70833333333333337</v>
      </c>
      <c r="T175" s="158">
        <v>0.73152777777777778</v>
      </c>
      <c r="U175" s="159"/>
      <c r="V175" s="160">
        <v>33.399999999999949</v>
      </c>
      <c r="W175" s="158"/>
      <c r="X175" s="169"/>
      <c r="Y175" s="292"/>
      <c r="Z175" s="293"/>
      <c r="AA175" s="171">
        <f t="shared" si="49"/>
        <v>-305.38922155688215</v>
      </c>
      <c r="AB175" s="156">
        <f t="shared" si="50"/>
        <v>0.89820359281437256</v>
      </c>
      <c r="AC175" s="281">
        <f>AB191</f>
        <v>0.883700839260954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2054</v>
      </c>
      <c r="G176" s="103">
        <f t="shared" si="51"/>
        <v>50980.28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2931.9587628866043</v>
      </c>
      <c r="N176" s="106">
        <f t="shared" si="45"/>
        <v>732.98969072165107</v>
      </c>
      <c r="O176" s="108">
        <f t="shared" si="46"/>
        <v>0</v>
      </c>
      <c r="P176" s="109">
        <f t="shared" si="47"/>
        <v>-92.010309278348927</v>
      </c>
      <c r="Q176" s="110">
        <f t="shared" si="48"/>
        <v>0.88847235238988009</v>
      </c>
      <c r="R176" s="290"/>
      <c r="S176" s="47">
        <v>0.7416666666666667</v>
      </c>
      <c r="T176" s="48">
        <v>0.77085648148148145</v>
      </c>
      <c r="U176" s="111">
        <v>14.600000000000044</v>
      </c>
      <c r="V176" s="112">
        <v>42.033333333333246</v>
      </c>
      <c r="W176" s="113"/>
      <c r="X176" s="13"/>
      <c r="Y176" s="276"/>
      <c r="Z176" s="277"/>
      <c r="AA176" s="172">
        <f t="shared" si="49"/>
        <v>-368.04123711339571</v>
      </c>
      <c r="AB176" s="110">
        <f t="shared" si="50"/>
        <v>0.88847235238988009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1448</v>
      </c>
      <c r="G177" s="103">
        <f t="shared" si="51"/>
        <v>36243.440000000002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2930.1854974704893</v>
      </c>
      <c r="N177" s="106">
        <f t="shared" si="45"/>
        <v>732.54637436762232</v>
      </c>
      <c r="O177" s="108">
        <f t="shared" si="46"/>
        <v>0</v>
      </c>
      <c r="P177" s="109">
        <f t="shared" si="47"/>
        <v>-92.45362563237768</v>
      </c>
      <c r="Q177" s="110">
        <f t="shared" si="48"/>
        <v>0.88793499923348163</v>
      </c>
      <c r="R177" s="290"/>
      <c r="S177" s="47">
        <v>0.78149305555555559</v>
      </c>
      <c r="T177" s="48">
        <v>0.80208333333333337</v>
      </c>
      <c r="U177" s="111">
        <v>15.316666666666769</v>
      </c>
      <c r="V177" s="112">
        <v>29.65</v>
      </c>
      <c r="W177" s="113"/>
      <c r="X177" s="13"/>
      <c r="Y177" s="276"/>
      <c r="Z177" s="277"/>
      <c r="AA177" s="172">
        <f t="shared" si="49"/>
        <v>-369.81450252951072</v>
      </c>
      <c r="AB177" s="110">
        <f t="shared" si="50"/>
        <v>0.88793499923348163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989</v>
      </c>
      <c r="G178" s="103">
        <f t="shared" si="51"/>
        <v>17980.02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3148.0106100795911</v>
      </c>
      <c r="N178" s="106">
        <f t="shared" si="45"/>
        <v>1049.3368700265303</v>
      </c>
      <c r="O178" s="108">
        <f t="shared" si="46"/>
        <v>0</v>
      </c>
      <c r="P178" s="109">
        <f t="shared" si="47"/>
        <v>-150.66312997346972</v>
      </c>
      <c r="Q178" s="110">
        <f t="shared" si="48"/>
        <v>0.87444739168877528</v>
      </c>
      <c r="R178" s="290"/>
      <c r="S178" s="47">
        <v>0.81260416666666668</v>
      </c>
      <c r="T178" s="48">
        <v>0.8256944444444444</v>
      </c>
      <c r="U178" s="111">
        <v>15.14999999999997</v>
      </c>
      <c r="V178" s="112">
        <v>18.849999999999909</v>
      </c>
      <c r="W178" s="113"/>
      <c r="X178" s="13"/>
      <c r="Y178" s="276"/>
      <c r="Z178" s="277"/>
      <c r="AA178" s="172">
        <f t="shared" si="49"/>
        <v>-451.98938992040894</v>
      </c>
      <c r="AB178" s="110">
        <f t="shared" si="50"/>
        <v>0.87444739168877528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2788</v>
      </c>
      <c r="G179" s="103">
        <f t="shared" si="51"/>
        <v>50685.84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3141.4084507042244</v>
      </c>
      <c r="N179" s="106">
        <f t="shared" si="45"/>
        <v>1047.1361502347415</v>
      </c>
      <c r="O179" s="108">
        <f t="shared" si="46"/>
        <v>0</v>
      </c>
      <c r="P179" s="109">
        <f t="shared" si="47"/>
        <v>-152.86384976525846</v>
      </c>
      <c r="Q179" s="110">
        <f t="shared" si="48"/>
        <v>0.87261345852895122</v>
      </c>
      <c r="R179" s="290"/>
      <c r="S179" s="47">
        <v>0.83611111111111114</v>
      </c>
      <c r="T179" s="48">
        <v>0.87309027777777781</v>
      </c>
      <c r="U179" s="111">
        <v>15.000000000000107</v>
      </c>
      <c r="V179" s="112">
        <v>53.250000000000014</v>
      </c>
      <c r="W179" s="113"/>
      <c r="X179" s="116"/>
      <c r="Y179" s="276"/>
      <c r="Z179" s="277"/>
      <c r="AA179" s="172">
        <f t="shared" si="49"/>
        <v>-458.59154929577562</v>
      </c>
      <c r="AB179" s="110">
        <f t="shared" si="50"/>
        <v>0.87261345852895122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2969.2348199168055</v>
      </c>
      <c r="N191" s="138">
        <f>M191/L191</f>
        <v>824.78744997689034</v>
      </c>
      <c r="O191" s="139">
        <f>L191-I191</f>
        <v>0</v>
      </c>
      <c r="P191" s="140">
        <f>N191-K191</f>
        <v>-108.54588335644291</v>
      </c>
      <c r="Q191" s="141">
        <f>N191/K191</f>
        <v>0.883700839260954</v>
      </c>
      <c r="R191" s="291"/>
      <c r="S191" s="142">
        <f>S175</f>
        <v>0.70833333333333337</v>
      </c>
      <c r="T191" s="143">
        <f>INDEX(T175:T190,COUNTA(T175:T190))</f>
        <v>0.87309027777777781</v>
      </c>
      <c r="U191" s="144"/>
      <c r="V191" s="166"/>
      <c r="W191" s="167"/>
      <c r="X191" s="138"/>
      <c r="Y191" s="279"/>
      <c r="Z191" s="280"/>
      <c r="AA191" s="174">
        <f>M191-J191</f>
        <v>-390.76518008319454</v>
      </c>
      <c r="AB191" s="141">
        <f>M191/J191</f>
        <v>0.883700839260954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434" priority="1" operator="greaterThan">
      <formula>0</formula>
    </cfRule>
  </conditionalFormatting>
  <conditionalFormatting sqref="P5:P191 AA5:AA191">
    <cfRule type="cellIs" dxfId="433" priority="4" operator="lessThan">
      <formula>0</formula>
    </cfRule>
  </conditionalFormatting>
  <conditionalFormatting sqref="Q5:Q191 AB5:AB191">
    <cfRule type="cellIs" dxfId="432" priority="2" operator="greaterThan">
      <formula>1</formula>
    </cfRule>
    <cfRule type="cellIs" dxfId="431" priority="3" operator="lessThan">
      <formula>0.8</formula>
    </cfRule>
  </conditionalFormatting>
  <conditionalFormatting sqref="AC5:AC6 R5:R191 AC107:AC112">
    <cfRule type="cellIs" dxfId="430" priority="5" operator="lessThan">
      <formula>0.8</formula>
    </cfRule>
  </conditionalFormatting>
  <conditionalFormatting sqref="AC12:AC20">
    <cfRule type="cellIs" dxfId="429" priority="15" operator="lessThan">
      <formula>0.8</formula>
    </cfRule>
  </conditionalFormatting>
  <conditionalFormatting sqref="AC22:AC27">
    <cfRule type="cellIs" dxfId="428" priority="14" operator="lessThan">
      <formula>0.8</formula>
    </cfRule>
  </conditionalFormatting>
  <conditionalFormatting sqref="AC39:AC44">
    <cfRule type="cellIs" dxfId="427" priority="12" operator="lessThan">
      <formula>0.8</formula>
    </cfRule>
  </conditionalFormatting>
  <conditionalFormatting sqref="AC56">
    <cfRule type="cellIs" dxfId="426" priority="13" operator="lessThan">
      <formula>0.8</formula>
    </cfRule>
  </conditionalFormatting>
  <conditionalFormatting sqref="AC73">
    <cfRule type="cellIs" dxfId="425" priority="7" operator="lessThan">
      <formula>0.8</formula>
    </cfRule>
  </conditionalFormatting>
  <conditionalFormatting sqref="AC90:AC95">
    <cfRule type="cellIs" dxfId="424" priority="6" operator="lessThan">
      <formula>0.8</formula>
    </cfRule>
  </conditionalFormatting>
  <conditionalFormatting sqref="AC124">
    <cfRule type="cellIs" dxfId="423" priority="11" operator="lessThan">
      <formula>0.8</formula>
    </cfRule>
  </conditionalFormatting>
  <conditionalFormatting sqref="AC141">
    <cfRule type="cellIs" dxfId="422" priority="10" operator="lessThan">
      <formula>0.8</formula>
    </cfRule>
  </conditionalFormatting>
  <conditionalFormatting sqref="AC158">
    <cfRule type="cellIs" dxfId="421" priority="9" operator="lessThan">
      <formula>0.8</formula>
    </cfRule>
  </conditionalFormatting>
  <conditionalFormatting sqref="AC175:AC180">
    <cfRule type="cellIs" dxfId="420" priority="8" operator="lessThan">
      <formula>0.8</formula>
    </cfRule>
  </conditionalFormatting>
  <dataValidations count="1">
    <dataValidation type="list" allowBlank="1" showInputMessage="1" showErrorMessage="1" sqref="Y5:Z191" xr:uid="{F985FC2A-FEC8-4152-9EA6-4D191A293D53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87CE0-3943-4791-AB3B-4AA132001172}">
  <sheetPr>
    <tabColor theme="8" tint="0.59999389629810485"/>
    <pageSetUpPr fitToPage="1"/>
  </sheetPr>
  <dimension ref="A1:AG120"/>
  <sheetViews>
    <sheetView topLeftCell="N1" zoomScale="85" zoomScaleNormal="85" workbookViewId="0">
      <pane ySplit="4" topLeftCell="A77" activePane="bottomLeft" state="frozen"/>
      <selection activeCell="Q43" sqref="Q43"/>
      <selection pane="bottomLeft" activeCell="AC1" sqref="X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36021</v>
      </c>
      <c r="E1" s="88" t="s">
        <v>3</v>
      </c>
      <c r="F1" s="89">
        <f>SUM(G5:G106)</f>
        <v>1903300.2300000002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46071</v>
      </c>
      <c r="B2" s="332"/>
      <c r="C2" s="92" t="s">
        <v>40</v>
      </c>
      <c r="D2" s="93">
        <f>AVERAGE(N21,N38,N55,N72,N89,N106)</f>
        <v>150.63372551054047</v>
      </c>
      <c r="E2" s="93" t="s">
        <v>91</v>
      </c>
      <c r="F2" s="94">
        <f>F1/D1</f>
        <v>52.838628300158248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30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3720</v>
      </c>
      <c r="G5" s="148">
        <f t="shared" ref="G5:G8" si="0">E5*F5</f>
        <v>211184.40000000002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1781.3248204309657</v>
      </c>
      <c r="N5" s="152">
        <f>M5/L5</f>
        <v>71.252992817238635</v>
      </c>
      <c r="O5" s="154">
        <f>L5-I5</f>
        <v>0</v>
      </c>
      <c r="P5" s="155">
        <f>N5-K5</f>
        <v>-8.7470071827613651</v>
      </c>
      <c r="Q5" s="156">
        <f>N5/K5</f>
        <v>0.89066241021548298</v>
      </c>
      <c r="R5" s="289">
        <f>Q21</f>
        <v>0.90619623732639998</v>
      </c>
      <c r="S5" s="157">
        <v>0.29166666666666669</v>
      </c>
      <c r="T5" s="158">
        <v>0.37868055555555558</v>
      </c>
      <c r="U5" s="159"/>
      <c r="V5" s="160">
        <v>125.3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-218.6751795690343</v>
      </c>
      <c r="AF5" s="132">
        <f>M5/J5</f>
        <v>0.89066241021548287</v>
      </c>
      <c r="AG5" s="373">
        <f>AF21</f>
        <v>0.94559607373189558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1654</v>
      </c>
      <c r="G6" s="103">
        <f t="shared" si="0"/>
        <v>78349.98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1781.1546515106186</v>
      </c>
      <c r="N6" s="106">
        <f>M6/L6</f>
        <v>84.816888167172308</v>
      </c>
      <c r="O6" s="108">
        <f>L6-I6</f>
        <v>0</v>
      </c>
      <c r="P6" s="109">
        <f>N6-K6</f>
        <v>-10.421207070922932</v>
      </c>
      <c r="Q6" s="110">
        <f>N6/K6</f>
        <v>0.89057732575530923</v>
      </c>
      <c r="R6" s="290"/>
      <c r="S6" s="47">
        <v>0.38214120370370369</v>
      </c>
      <c r="T6" s="48">
        <v>0.42083333333333334</v>
      </c>
      <c r="U6" s="111">
        <v>4.9833333333332863</v>
      </c>
      <c r="V6" s="112">
        <v>55.71666666666669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-218.84534848938142</v>
      </c>
      <c r="AF6" s="110">
        <f>M6/J6</f>
        <v>0.89057732575530923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2367</v>
      </c>
      <c r="G7" s="103">
        <f t="shared" si="0"/>
        <v>140883.84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1783.0508474576257</v>
      </c>
      <c r="N7" s="106">
        <f>M7/L7</f>
        <v>71.322033898305023</v>
      </c>
      <c r="O7" s="108">
        <f>L7-I7</f>
        <v>0</v>
      </c>
      <c r="P7" s="109">
        <f>N7-K7</f>
        <v>-8.6779661016949774</v>
      </c>
      <c r="Q7" s="110">
        <f>N7/K7</f>
        <v>0.89152542372881283</v>
      </c>
      <c r="R7" s="290"/>
      <c r="S7" s="47">
        <v>0.42454861111111108</v>
      </c>
      <c r="T7" s="48">
        <v>0.47986111111111113</v>
      </c>
      <c r="U7" s="111">
        <v>5.349999999999957</v>
      </c>
      <c r="V7" s="112">
        <v>79.650000000000063</v>
      </c>
      <c r="W7" s="113">
        <v>0.47986111111111113</v>
      </c>
      <c r="X7" s="116">
        <v>0.51894675925925926</v>
      </c>
      <c r="Y7" s="12"/>
      <c r="Z7" s="198"/>
      <c r="AA7" s="276"/>
      <c r="AB7" s="277"/>
      <c r="AC7" s="12">
        <v>2</v>
      </c>
      <c r="AD7" s="198"/>
      <c r="AE7" s="117">
        <f>M7-J7</f>
        <v>-216.94915254237435</v>
      </c>
      <c r="AF7" s="110">
        <f>M7/J7</f>
        <v>0.89152542372881283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2359</v>
      </c>
      <c r="G8" s="103">
        <f t="shared" si="0"/>
        <v>70699.23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2966.2591687041531</v>
      </c>
      <c r="N8" s="106">
        <f>M8/L8</f>
        <v>118.65036674816612</v>
      </c>
      <c r="O8" s="108">
        <f>L8-I8</f>
        <v>4</v>
      </c>
      <c r="P8" s="109">
        <f>N8-K8</f>
        <v>-14.20677610897674</v>
      </c>
      <c r="Q8" s="110">
        <f>N8/K8</f>
        <v>0.89306727659909979</v>
      </c>
      <c r="R8" s="290"/>
      <c r="S8" s="47">
        <v>0.51894675925925926</v>
      </c>
      <c r="T8" s="48">
        <v>0.55208333333333337</v>
      </c>
      <c r="U8" s="111">
        <v>56.28333333333331</v>
      </c>
      <c r="V8" s="112">
        <v>47.716666666666718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176.25916870415313</v>
      </c>
      <c r="AF8" s="110">
        <f>M8/J8</f>
        <v>1.0631753292846426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2077.9473720258407</v>
      </c>
      <c r="N21" s="138">
        <f t="shared" ref="N21:N28" si="5">M21/L21</f>
        <v>86.581140501076689</v>
      </c>
      <c r="O21" s="139">
        <f t="shared" ref="O21:O28" si="6">L21-I21</f>
        <v>1</v>
      </c>
      <c r="P21" s="140">
        <f t="shared" ref="P21:P28" si="7">N21-K21</f>
        <v>-8.9623377597928737</v>
      </c>
      <c r="Q21" s="141">
        <f t="shared" ref="Q21:Q28" si="8">N21/K21</f>
        <v>0.90619623732639998</v>
      </c>
      <c r="R21" s="291"/>
      <c r="S21" s="142">
        <f>S5</f>
        <v>0.29166666666666669</v>
      </c>
      <c r="T21" s="143">
        <f>INDEX(T5:T20,COUNTA(T5:T20))</f>
        <v>0.55208333333333337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 t="shared" ref="AE21:AE28" si="9">M21-J21</f>
        <v>-119.55262797415935</v>
      </c>
      <c r="AF21" s="141">
        <f t="shared" ref="AF21:AF28" si="10">M21/J21</f>
        <v>0.94559607373189558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460</v>
      </c>
      <c r="G22" s="148">
        <f t="shared" ref="G22:G28" si="11">E22*F22</f>
        <v>30084.000000000004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1786.4077669902986</v>
      </c>
      <c r="N22" s="152">
        <f t="shared" si="5"/>
        <v>74.433656957929102</v>
      </c>
      <c r="O22" s="154">
        <f t="shared" si="6"/>
        <v>0</v>
      </c>
      <c r="P22" s="155">
        <f t="shared" si="7"/>
        <v>-8.8996763754042263</v>
      </c>
      <c r="Q22" s="156">
        <f t="shared" si="8"/>
        <v>0.89320388349514923</v>
      </c>
      <c r="R22" s="289">
        <f>Q38</f>
        <v>0.89145716342357739</v>
      </c>
      <c r="S22" s="157">
        <v>0.29166666666666669</v>
      </c>
      <c r="T22" s="158">
        <v>0.30239583333333331</v>
      </c>
      <c r="U22" s="159"/>
      <c r="V22" s="160">
        <v>15.449999999999937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-213.59223300970143</v>
      </c>
      <c r="AF22" s="156">
        <f t="shared" si="10"/>
        <v>0.89320388349514923</v>
      </c>
      <c r="AG22" s="281">
        <f>AF38</f>
        <v>0.89145716342357739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681</v>
      </c>
      <c r="G23" s="103">
        <f t="shared" si="11"/>
        <v>40410.54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1782.9818181818173</v>
      </c>
      <c r="N23" s="106">
        <f t="shared" si="5"/>
        <v>74.290909090909054</v>
      </c>
      <c r="O23" s="108">
        <f t="shared" si="6"/>
        <v>0</v>
      </c>
      <c r="P23" s="109">
        <f t="shared" si="7"/>
        <v>-9.0424242424242749</v>
      </c>
      <c r="Q23" s="110">
        <f t="shared" si="8"/>
        <v>0.89149090909090867</v>
      </c>
      <c r="R23" s="290"/>
      <c r="S23" s="47">
        <v>0.30561342592592594</v>
      </c>
      <c r="T23" s="48">
        <v>0.3215277777777778</v>
      </c>
      <c r="U23" s="111">
        <v>4.6333333333333915</v>
      </c>
      <c r="V23" s="112">
        <v>22.916666666666679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-217.01818181818271</v>
      </c>
      <c r="AF23" s="110">
        <f t="shared" si="10"/>
        <v>0.89149090909090867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1951</v>
      </c>
      <c r="G24" s="103">
        <f t="shared" si="11"/>
        <v>114465.17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1781.2832868374339</v>
      </c>
      <c r="N24" s="106">
        <f t="shared" si="5"/>
        <v>77.447099427714519</v>
      </c>
      <c r="O24" s="108">
        <f t="shared" si="6"/>
        <v>0</v>
      </c>
      <c r="P24" s="109">
        <f t="shared" si="7"/>
        <v>-9.5094223114159178</v>
      </c>
      <c r="Q24" s="110">
        <f t="shared" si="8"/>
        <v>0.89064164341871699</v>
      </c>
      <c r="R24" s="290"/>
      <c r="S24" s="47">
        <v>0.32519675925925928</v>
      </c>
      <c r="T24" s="48">
        <v>0.37083333333333335</v>
      </c>
      <c r="U24" s="111">
        <v>5.2833333333333332</v>
      </c>
      <c r="V24" s="112">
        <v>65.716666666666654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-218.71671316256607</v>
      </c>
      <c r="AF24" s="110">
        <f t="shared" si="10"/>
        <v>0.89064164341871699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1432</v>
      </c>
      <c r="G25" s="103">
        <f t="shared" si="11"/>
        <v>85261.28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1781.3407049067034</v>
      </c>
      <c r="N25" s="106">
        <f t="shared" si="5"/>
        <v>77.44959586550884</v>
      </c>
      <c r="O25" s="108">
        <f t="shared" si="6"/>
        <v>0</v>
      </c>
      <c r="P25" s="109">
        <f t="shared" si="7"/>
        <v>-9.5069258736215971</v>
      </c>
      <c r="Q25" s="110">
        <f t="shared" si="8"/>
        <v>0.89067035245335169</v>
      </c>
      <c r="R25" s="290"/>
      <c r="S25" s="47">
        <v>0.37430555555555556</v>
      </c>
      <c r="T25" s="48">
        <v>0.40780092592592593</v>
      </c>
      <c r="U25" s="111">
        <v>4.9999999999999822</v>
      </c>
      <c r="V25" s="112">
        <v>48.233333333333334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-218.65929509329658</v>
      </c>
      <c r="AF25" s="110">
        <f t="shared" si="10"/>
        <v>0.89067035245335169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1166</v>
      </c>
      <c r="G26" s="103">
        <f t="shared" si="11"/>
        <v>83427.3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1782.4203821656024</v>
      </c>
      <c r="N26" s="106">
        <f t="shared" si="5"/>
        <v>81.019108280254656</v>
      </c>
      <c r="O26" s="108">
        <f t="shared" si="6"/>
        <v>0</v>
      </c>
      <c r="P26" s="109">
        <f t="shared" si="7"/>
        <v>-9.8899826288362505</v>
      </c>
      <c r="Q26" s="110">
        <f t="shared" si="8"/>
        <v>0.8912101910828012</v>
      </c>
      <c r="R26" s="290"/>
      <c r="S26" s="47">
        <v>0.41111111111111109</v>
      </c>
      <c r="T26" s="48">
        <v>0.43836805555555558</v>
      </c>
      <c r="U26" s="111">
        <v>4.7666666666666391</v>
      </c>
      <c r="V26" s="112">
        <v>39.250000000000057</v>
      </c>
      <c r="W26" s="113"/>
      <c r="X26" s="116"/>
      <c r="Y26" s="12"/>
      <c r="Z26" s="198"/>
      <c r="AA26" s="276"/>
      <c r="AB26" s="277"/>
      <c r="AC26" s="12">
        <v>1</v>
      </c>
      <c r="AD26" s="198"/>
      <c r="AE26" s="117">
        <f t="shared" si="9"/>
        <v>-217.5796178343976</v>
      </c>
      <c r="AF26" s="110">
        <f t="shared" si="10"/>
        <v>0.8912101910828012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1011</v>
      </c>
      <c r="G27" s="121">
        <f t="shared" si="11"/>
        <v>78190.740000000005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1783.2435080842731</v>
      </c>
      <c r="N27" s="106">
        <f t="shared" si="5"/>
        <v>71.329740323370928</v>
      </c>
      <c r="O27" s="108">
        <f t="shared" si="6"/>
        <v>0</v>
      </c>
      <c r="P27" s="109">
        <f t="shared" si="7"/>
        <v>-8.6702596766290725</v>
      </c>
      <c r="Q27" s="110">
        <f t="shared" si="8"/>
        <v>0.89162175404213662</v>
      </c>
      <c r="R27" s="290"/>
      <c r="S27" s="47">
        <v>0.44166666666666665</v>
      </c>
      <c r="T27" s="48">
        <v>0.46528935185185183</v>
      </c>
      <c r="U27" s="111">
        <v>4.7499999999999432</v>
      </c>
      <c r="V27" s="112">
        <v>34.016666666666652</v>
      </c>
      <c r="W27" s="113">
        <v>0.46528935185185183</v>
      </c>
      <c r="X27" s="116">
        <v>0.50416666666666665</v>
      </c>
      <c r="Y27" s="12"/>
      <c r="Z27" s="198"/>
      <c r="AA27" s="276"/>
      <c r="AB27" s="277"/>
      <c r="AC27" s="12">
        <v>1</v>
      </c>
      <c r="AD27" s="198"/>
      <c r="AE27" s="117">
        <f t="shared" si="9"/>
        <v>-216.75649191572688</v>
      </c>
      <c r="AF27" s="110">
        <f t="shared" si="10"/>
        <v>0.89162175404213651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2528</v>
      </c>
      <c r="G28" s="121">
        <f t="shared" si="11"/>
        <v>135905.28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1782.7228207639553</v>
      </c>
      <c r="N28" s="106">
        <f t="shared" si="5"/>
        <v>89.136141038197763</v>
      </c>
      <c r="O28" s="123">
        <f t="shared" si="6"/>
        <v>0</v>
      </c>
      <c r="P28" s="124">
        <f t="shared" si="7"/>
        <v>-10.863858961802237</v>
      </c>
      <c r="Q28" s="125">
        <f t="shared" si="8"/>
        <v>0.89136141038197758</v>
      </c>
      <c r="R28" s="290"/>
      <c r="S28" s="119">
        <v>0.50416666666666665</v>
      </c>
      <c r="T28" s="120">
        <v>0.56325231481481486</v>
      </c>
      <c r="U28" s="111">
        <v>55.983333333333348</v>
      </c>
      <c r="V28" s="112">
        <v>85.083333333333414</v>
      </c>
      <c r="W28" s="120"/>
      <c r="X28" s="189"/>
      <c r="Y28" s="12"/>
      <c r="Z28" s="198"/>
      <c r="AA28" s="276"/>
      <c r="AB28" s="277"/>
      <c r="AC28" s="12">
        <v>2</v>
      </c>
      <c r="AD28" s="198"/>
      <c r="AE28" s="117">
        <f t="shared" si="9"/>
        <v>-217.27717923604473</v>
      </c>
      <c r="AF28" s="110">
        <f t="shared" si="10"/>
        <v>0.89136141038197758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1782.9143268471548</v>
      </c>
      <c r="N38" s="138">
        <f>M38/L38</f>
        <v>77.518014210745861</v>
      </c>
      <c r="O38" s="139">
        <f>L38-I38</f>
        <v>0</v>
      </c>
      <c r="P38" s="140">
        <f>N38-K38</f>
        <v>-9.4385075283845765</v>
      </c>
      <c r="Q38" s="141">
        <f>N38/K38</f>
        <v>0.89145716342357739</v>
      </c>
      <c r="R38" s="291"/>
      <c r="S38" s="142">
        <f>S22</f>
        <v>0.29166666666666669</v>
      </c>
      <c r="T38" s="143">
        <f>INDEX(T22:T37,COUNTA(T22:T37))</f>
        <v>0.56325231481481486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8</v>
      </c>
      <c r="AD38" s="191">
        <f>SUM(AD22:AD37)</f>
        <v>0</v>
      </c>
      <c r="AE38" s="168">
        <f>M38-J38</f>
        <v>-217.08567315284517</v>
      </c>
      <c r="AF38" s="141">
        <f>M38/J38</f>
        <v>0.89145716342357739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2454</v>
      </c>
      <c r="G39" s="148">
        <f t="shared" ref="G39:G42" si="16">E39*F39</f>
        <v>48343.799999999996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1079.6040571917388</v>
      </c>
      <c r="N39" s="152">
        <f>M39/L39</f>
        <v>83.046465937826056</v>
      </c>
      <c r="O39" s="154">
        <f>L39-I39</f>
        <v>0</v>
      </c>
      <c r="P39" s="155">
        <f>N39-K39</f>
        <v>-9.2612263698662503</v>
      </c>
      <c r="Q39" s="156">
        <f>N39/K39</f>
        <v>0.89967004765978231</v>
      </c>
      <c r="R39" s="289">
        <f>Q55</f>
        <v>0.8938240289974877</v>
      </c>
      <c r="S39" s="157">
        <v>0.25</v>
      </c>
      <c r="T39" s="158">
        <v>0.34471064814814817</v>
      </c>
      <c r="U39" s="159"/>
      <c r="V39" s="160">
        <v>136.38333333333335</v>
      </c>
      <c r="W39" s="158"/>
      <c r="X39" s="169"/>
      <c r="Y39" s="12"/>
      <c r="Z39" s="198"/>
      <c r="AA39" s="292"/>
      <c r="AB39" s="293"/>
      <c r="AC39" s="12">
        <v>3</v>
      </c>
      <c r="AD39" s="198"/>
      <c r="AE39" s="115">
        <f>M39-J39</f>
        <v>-120.39594280826122</v>
      </c>
      <c r="AF39" s="156">
        <f>M39/J39</f>
        <v>0.89967004765978231</v>
      </c>
      <c r="AG39" s="281">
        <f>AF55</f>
        <v>0.8938240289974877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984</v>
      </c>
      <c r="G40" s="103">
        <f t="shared" si="16"/>
        <v>70690.559999999998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1607.2595281306697</v>
      </c>
      <c r="N40" s="106">
        <f>M40/L40</f>
        <v>84.592606743719458</v>
      </c>
      <c r="O40" s="108">
        <f>L40-I40</f>
        <v>0</v>
      </c>
      <c r="P40" s="109">
        <f>N40-K40</f>
        <v>-10.144235361543707</v>
      </c>
      <c r="Q40" s="110">
        <f>N40/K40</f>
        <v>0.89292196007259417</v>
      </c>
      <c r="R40" s="290"/>
      <c r="S40" s="47">
        <v>0.34810185185185183</v>
      </c>
      <c r="T40" s="48">
        <v>0.37361111111111112</v>
      </c>
      <c r="U40" s="111">
        <v>4.8833333333332707</v>
      </c>
      <c r="V40" s="112">
        <v>36.733333333333377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-192.74047186933035</v>
      </c>
      <c r="AF40" s="110">
        <f>M40/J40</f>
        <v>0.89292196007259428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1484</v>
      </c>
      <c r="G41" s="103">
        <f t="shared" si="16"/>
        <v>85671.319999999992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1606.2537582681898</v>
      </c>
      <c r="N41" s="106">
        <f>M41/L41</f>
        <v>73.011534466735895</v>
      </c>
      <c r="O41" s="108">
        <f>L41-I41</f>
        <v>0</v>
      </c>
      <c r="P41" s="109">
        <f>N41-K41</f>
        <v>-8.8066473514459176</v>
      </c>
      <c r="Q41" s="110">
        <f>N41/K41</f>
        <v>0.89236319903788319</v>
      </c>
      <c r="R41" s="290"/>
      <c r="S41" s="47">
        <v>0.37708333333333333</v>
      </c>
      <c r="T41" s="48">
        <v>0.4155787037037037</v>
      </c>
      <c r="U41" s="111">
        <v>4.9999999999999822</v>
      </c>
      <c r="V41" s="112">
        <v>55.433333333333337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-193.74624173181019</v>
      </c>
      <c r="AF41" s="110">
        <f>M41/J41</f>
        <v>0.89236319903788319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1516</v>
      </c>
      <c r="G42" s="103">
        <f t="shared" si="16"/>
        <v>85547.88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1606.1212477928207</v>
      </c>
      <c r="N42" s="106">
        <f>M42/L42</f>
        <v>84.532697252253726</v>
      </c>
      <c r="O42" s="108">
        <f>L42-I42</f>
        <v>0</v>
      </c>
      <c r="P42" s="109">
        <f>N42-K42</f>
        <v>-10.204144853009439</v>
      </c>
      <c r="Q42" s="110">
        <f>N42/K42</f>
        <v>0.89228958210712261</v>
      </c>
      <c r="R42" s="290"/>
      <c r="S42" s="47">
        <v>0.41900462962962964</v>
      </c>
      <c r="T42" s="48">
        <v>0.45833333333333331</v>
      </c>
      <c r="U42" s="111">
        <v>4.9333333333333584</v>
      </c>
      <c r="V42" s="112">
        <v>56.633333333333283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-193.87875220717933</v>
      </c>
      <c r="AF42" s="200">
        <f>M42/J42</f>
        <v>0.89228958210712261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1474.8096478458547</v>
      </c>
      <c r="N55" s="138">
        <f>M55/L55</f>
        <v>80.811487553197523</v>
      </c>
      <c r="O55" s="139">
        <f>L55-I55</f>
        <v>0</v>
      </c>
      <c r="P55" s="140">
        <f>N55-K55</f>
        <v>-9.5994713509120686</v>
      </c>
      <c r="Q55" s="141">
        <f>N55/K55</f>
        <v>0.8938240289974877</v>
      </c>
      <c r="R55" s="291"/>
      <c r="S55" s="142">
        <f>S39</f>
        <v>0.25</v>
      </c>
      <c r="T55" s="143">
        <f>INDEX(T39:T54,COUNTA(T39:T54))</f>
        <v>0.45833333333333331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>M55-J55</f>
        <v>-175.19035215414533</v>
      </c>
      <c r="AF55" s="141">
        <f>M55/J55</f>
        <v>0.8938240289974877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699</v>
      </c>
      <c r="G56" s="103">
        <f t="shared" ref="G56" si="21">E56*F56</f>
        <v>18907.95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2960.4705882352932</v>
      </c>
      <c r="N56" s="106">
        <f>M56/L56</f>
        <v>493.41176470588221</v>
      </c>
      <c r="O56" s="108">
        <f>L56-I56</f>
        <v>0</v>
      </c>
      <c r="P56" s="109">
        <f>N56-K56</f>
        <v>-52.088235294117794</v>
      </c>
      <c r="Q56" s="110">
        <f>N56/K56</f>
        <v>0.90451285922251545</v>
      </c>
      <c r="R56" s="289">
        <f>Q72</f>
        <v>0.90451285922251545</v>
      </c>
      <c r="S56" s="47">
        <v>0.45833333333333331</v>
      </c>
      <c r="T56" s="48">
        <v>0.46817129629629628</v>
      </c>
      <c r="U56" s="111">
        <v>5.9999999999999787</v>
      </c>
      <c r="V56" s="112">
        <v>14.16666666666667</v>
      </c>
      <c r="W56" s="113"/>
      <c r="X56" s="116"/>
      <c r="Y56" s="12"/>
      <c r="Z56" s="198"/>
      <c r="AA56" s="292"/>
      <c r="AB56" s="293"/>
      <c r="AC56" s="12">
        <v>1</v>
      </c>
      <c r="AD56" s="198"/>
      <c r="AE56" s="115">
        <f>M56-J56</f>
        <v>-312.52941176470677</v>
      </c>
      <c r="AF56" s="156">
        <f>M56/J56</f>
        <v>0.90451285922251545</v>
      </c>
      <c r="AG56" s="281">
        <f>AF72</f>
        <v>0.90451285922251545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2960.4705882352932</v>
      </c>
      <c r="N72" s="138">
        <f>M72/L72</f>
        <v>493.41176470588221</v>
      </c>
      <c r="O72" s="139">
        <f>L72-I72</f>
        <v>0</v>
      </c>
      <c r="P72" s="140">
        <f>N72-K72</f>
        <v>-52.088235294117794</v>
      </c>
      <c r="Q72" s="141">
        <f>N72/K72</f>
        <v>0.90451285922251545</v>
      </c>
      <c r="R72" s="291"/>
      <c r="S72" s="142">
        <f>S56</f>
        <v>0.45833333333333331</v>
      </c>
      <c r="T72" s="143">
        <f>INDEX(T56:T71,COUNTA(T56:T71))</f>
        <v>0.46817129629629628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-312.52941176470677</v>
      </c>
      <c r="AF72" s="141">
        <f>M72/J72</f>
        <v>0.90451285922251545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1717</v>
      </c>
      <c r="G73" s="148">
        <f t="shared" ref="G73:G75" si="25">E73*F73</f>
        <v>97508.43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1782.352941176468</v>
      </c>
      <c r="N73" s="152">
        <f>M73/L73</f>
        <v>77.49360613810731</v>
      </c>
      <c r="O73" s="154">
        <f>L73-I73</f>
        <v>0</v>
      </c>
      <c r="P73" s="155">
        <f>N73-K73</f>
        <v>-9.462915601023127</v>
      </c>
      <c r="Q73" s="156">
        <f>N73/K73</f>
        <v>0.89117647058823402</v>
      </c>
      <c r="R73" s="289">
        <f>Q89</f>
        <v>0.8910107994221691</v>
      </c>
      <c r="S73" s="157">
        <v>0.70847222222222217</v>
      </c>
      <c r="T73" s="158">
        <v>0.74861111111111112</v>
      </c>
      <c r="U73" s="159"/>
      <c r="V73" s="160">
        <v>57.800000000000082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-217.64705882353201</v>
      </c>
      <c r="AF73" s="156">
        <f>M73/J73</f>
        <v>0.89117647058823402</v>
      </c>
      <c r="AG73" s="281">
        <f>AF89</f>
        <v>0.8910107994221691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1413</v>
      </c>
      <c r="G74" s="103">
        <f t="shared" si="25"/>
        <v>80357.31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1782.3405746320943</v>
      </c>
      <c r="N74" s="106">
        <f>M74/L74</f>
        <v>77.493068462264972</v>
      </c>
      <c r="O74" s="108">
        <f>L74-I74</f>
        <v>0</v>
      </c>
      <c r="P74" s="109">
        <f>N74-K74</f>
        <v>-9.4634532768654651</v>
      </c>
      <c r="Q74" s="110">
        <f>N74/K74</f>
        <v>0.89117028731604719</v>
      </c>
      <c r="R74" s="290"/>
      <c r="S74" s="47">
        <v>0.75238425925925922</v>
      </c>
      <c r="T74" s="48">
        <v>0.78541666666666665</v>
      </c>
      <c r="U74" s="111">
        <v>5.4333333333332767</v>
      </c>
      <c r="V74" s="112">
        <v>47.566666666666691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-217.65942536790567</v>
      </c>
      <c r="AF74" s="110">
        <f>M74/J74</f>
        <v>0.89117028731604719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1530</v>
      </c>
      <c r="G75" s="103">
        <f t="shared" si="25"/>
        <v>72828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1781.3712807244517</v>
      </c>
      <c r="N75" s="106">
        <f>M75/L75</f>
        <v>77.450925248889206</v>
      </c>
      <c r="O75" s="108">
        <f>L75-I75</f>
        <v>0</v>
      </c>
      <c r="P75" s="109">
        <f>N75-K75</f>
        <v>-9.5055964902412313</v>
      </c>
      <c r="Q75" s="110">
        <f>N75/K75</f>
        <v>0.89068564036222586</v>
      </c>
      <c r="R75" s="290"/>
      <c r="S75" s="47">
        <v>0.78921296296296295</v>
      </c>
      <c r="T75" s="48">
        <v>0.82499999999999996</v>
      </c>
      <c r="U75" s="111">
        <v>5.4666666666666686</v>
      </c>
      <c r="V75" s="112">
        <v>51.533333333333289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-218.62871927554829</v>
      </c>
      <c r="AF75" s="110">
        <f>M75/J75</f>
        <v>0.89068564036222586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1782.0215988443381</v>
      </c>
      <c r="N89" s="138">
        <f>M89/L89</f>
        <v>77.479199949753834</v>
      </c>
      <c r="O89" s="139">
        <f>L89-I89</f>
        <v>0</v>
      </c>
      <c r="P89" s="140">
        <f>N89-K89</f>
        <v>-9.4773217893766031</v>
      </c>
      <c r="Q89" s="141">
        <f>N89/K89</f>
        <v>0.8910107994221691</v>
      </c>
      <c r="R89" s="291"/>
      <c r="S89" s="142">
        <f>S73</f>
        <v>0.70847222222222217</v>
      </c>
      <c r="T89" s="143">
        <f>INDEX(T73:T88,COUNTA(T73:T88))</f>
        <v>0.82499999999999996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-217.97840115566191</v>
      </c>
      <c r="AF89" s="141">
        <f>M89/J89</f>
        <v>0.8910107994221691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1063</v>
      </c>
      <c r="G90" s="148">
        <f t="shared" ref="G90:G93" si="32">E90*F90</f>
        <v>60909.899999999994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1783.2246039142619</v>
      </c>
      <c r="N90" s="152">
        <f>M90/L90</f>
        <v>84.915457329250572</v>
      </c>
      <c r="O90" s="154">
        <f>L90-I90</f>
        <v>0</v>
      </c>
      <c r="P90" s="155">
        <f>N90-K90</f>
        <v>-10.322637908844669</v>
      </c>
      <c r="Q90" s="156">
        <f>N90/K90</f>
        <v>0.89161230195713093</v>
      </c>
      <c r="R90" s="289">
        <f>Q106</f>
        <v>0.89128960836722548</v>
      </c>
      <c r="S90" s="157">
        <v>0.70849537037037036</v>
      </c>
      <c r="T90" s="158">
        <v>0.73333333333333328</v>
      </c>
      <c r="U90" s="159"/>
      <c r="V90" s="160">
        <v>35.766666666666609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-216.77539608573807</v>
      </c>
      <c r="AF90" s="156">
        <f>M90/J90</f>
        <v>0.89161230195713093</v>
      </c>
      <c r="AG90" s="281">
        <f>AF106</f>
        <v>0.89128960836722548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530</v>
      </c>
      <c r="G91" s="103">
        <f t="shared" si="32"/>
        <v>26855.100000000002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1783.1775700934616</v>
      </c>
      <c r="N91" s="106">
        <f>M91/L91</f>
        <v>89.158878504673083</v>
      </c>
      <c r="O91" s="108">
        <f>L91-I91</f>
        <v>0</v>
      </c>
      <c r="P91" s="109">
        <f>N91-K91</f>
        <v>-10.841121495326917</v>
      </c>
      <c r="Q91" s="110">
        <f>N91/K91</f>
        <v>0.89158878504673078</v>
      </c>
      <c r="R91" s="290"/>
      <c r="S91" s="47">
        <v>0.73692129629629632</v>
      </c>
      <c r="T91" s="48">
        <v>0.74930555555555556</v>
      </c>
      <c r="U91" s="111">
        <v>5.1666666666667815</v>
      </c>
      <c r="V91" s="112">
        <v>17.833333333333297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-216.82242990653845</v>
      </c>
      <c r="AF91" s="110">
        <f>M91/J91</f>
        <v>0.89158878504673078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1289</v>
      </c>
      <c r="G92" s="103">
        <f t="shared" si="32"/>
        <v>69722.010000000009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1782.0276497695822</v>
      </c>
      <c r="N92" s="106">
        <f>M92/L92</f>
        <v>93.790928935241169</v>
      </c>
      <c r="O92" s="108">
        <f>L92-I92</f>
        <v>0</v>
      </c>
      <c r="P92" s="109">
        <f>N92-K92</f>
        <v>-11.472228959495666</v>
      </c>
      <c r="Q92" s="110">
        <f>N92/K92</f>
        <v>0.89101382488479119</v>
      </c>
      <c r="R92" s="290"/>
      <c r="S92" s="47">
        <v>0.75277777777777777</v>
      </c>
      <c r="T92" s="48">
        <v>0.78291666666666671</v>
      </c>
      <c r="U92" s="111">
        <v>4.9999999999999822</v>
      </c>
      <c r="V92" s="112">
        <v>43.40000000000007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-217.97235023041776</v>
      </c>
      <c r="AF92" s="110">
        <f>M92/J92</f>
        <v>0.89101382488479108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2013</v>
      </c>
      <c r="G93" s="103">
        <f t="shared" si="32"/>
        <v>117096.21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1603.6291214870535</v>
      </c>
      <c r="N93" s="106">
        <f>M93/L93</f>
        <v>84.401532709844915</v>
      </c>
      <c r="O93" s="108">
        <f>L93-I93</f>
        <v>0</v>
      </c>
      <c r="P93" s="109">
        <f>N93-K93</f>
        <v>-10.33530939541825</v>
      </c>
      <c r="Q93" s="110">
        <f>N93/K93</f>
        <v>0.8909050674928074</v>
      </c>
      <c r="R93" s="290"/>
      <c r="S93" s="47">
        <v>0.78680555555555554</v>
      </c>
      <c r="T93" s="48">
        <v>0.83910879629629631</v>
      </c>
      <c r="U93" s="111">
        <v>5.5999999999999162</v>
      </c>
      <c r="V93" s="112">
        <v>75.31666666666672</v>
      </c>
      <c r="W93" s="113"/>
      <c r="X93" s="116"/>
      <c r="Y93" s="12"/>
      <c r="Z93" s="198"/>
      <c r="AA93" s="276"/>
      <c r="AB93" s="277"/>
      <c r="AC93" s="12">
        <v>2</v>
      </c>
      <c r="AD93" s="198"/>
      <c r="AE93" s="117">
        <f>M93-J93</f>
        <v>-196.37087851294655</v>
      </c>
      <c r="AF93" s="110">
        <f>M93/J93</f>
        <v>0.89090506749280751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1738.0147363160897</v>
      </c>
      <c r="N106" s="138">
        <f>M106/L106</f>
        <v>88.00074614258682</v>
      </c>
      <c r="O106" s="139">
        <f>L106-I106</f>
        <v>0</v>
      </c>
      <c r="P106" s="140">
        <f>N106-K106</f>
        <v>-10.733431072603054</v>
      </c>
      <c r="Q106" s="141">
        <f>N106/K106</f>
        <v>0.89128960836722548</v>
      </c>
      <c r="R106" s="291"/>
      <c r="S106" s="142">
        <f>S90</f>
        <v>0.70849537037037036</v>
      </c>
      <c r="T106" s="143">
        <f>INDEX(T90:T105,COUNTA(T90:T105))</f>
        <v>0.83910879629629631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5</v>
      </c>
      <c r="AD106" s="180">
        <f t="shared" si="38"/>
        <v>0</v>
      </c>
      <c r="AE106" s="168">
        <f>M106-J106</f>
        <v>-211.98526368391026</v>
      </c>
      <c r="AF106" s="141">
        <f>M106/J106</f>
        <v>0.89128960836722548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419" priority="2" operator="greaterThan">
      <formula>0</formula>
    </cfRule>
  </conditionalFormatting>
  <conditionalFormatting sqref="P5:P106 AE5:AE106">
    <cfRule type="cellIs" dxfId="418" priority="5" operator="lessThan">
      <formula>0</formula>
    </cfRule>
  </conditionalFormatting>
  <conditionalFormatting sqref="Q5:Q106 AF5:AF106">
    <cfRule type="cellIs" dxfId="417" priority="3" operator="greaterThan">
      <formula>1</formula>
    </cfRule>
    <cfRule type="cellIs" dxfId="416" priority="4" operator="lessThan">
      <formula>0.8</formula>
    </cfRule>
  </conditionalFormatting>
  <conditionalFormatting sqref="AG5 R5:R106">
    <cfRule type="cellIs" dxfId="415" priority="6" operator="lessThan">
      <formula>0.8</formula>
    </cfRule>
  </conditionalFormatting>
  <conditionalFormatting sqref="AG22:AG57">
    <cfRule type="cellIs" dxfId="414" priority="7" operator="lessThan">
      <formula>0.8</formula>
    </cfRule>
  </conditionalFormatting>
  <conditionalFormatting sqref="AG63:AG71">
    <cfRule type="cellIs" dxfId="413" priority="8" operator="lessThan">
      <formula>0.8</formula>
    </cfRule>
  </conditionalFormatting>
  <conditionalFormatting sqref="AG73:AG106">
    <cfRule type="cellIs" dxfId="412" priority="1" operator="lessThan">
      <formula>0.8</formula>
    </cfRule>
  </conditionalFormatting>
  <dataValidations count="1">
    <dataValidation type="list" allowBlank="1" showInputMessage="1" showErrorMessage="1" sqref="AA5:AB106" xr:uid="{9007C191-10E0-4A5F-A870-D4B9A8C7A0DC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57B8-D9E8-45BD-AC10-9C5BB2353723}">
  <sheetPr>
    <tabColor theme="9" tint="0.59999389629810485"/>
  </sheetPr>
  <dimension ref="B1:AR42"/>
  <sheetViews>
    <sheetView zoomScale="70" zoomScaleNormal="70" workbookViewId="0">
      <selection activeCell="Q25" sqref="Q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244</v>
      </c>
      <c r="D3" s="263"/>
      <c r="E3" s="3" t="s">
        <v>2</v>
      </c>
      <c r="F3" s="264">
        <f>'0217(18度C)'!D1+'0217(4度C)'!D1</f>
        <v>116010</v>
      </c>
      <c r="G3" s="265"/>
      <c r="H3" s="3" t="s">
        <v>3</v>
      </c>
      <c r="I3" s="266">
        <f>'0217(18度C)'!F1+'0217(4度C)'!F1</f>
        <v>3579308.71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'0217(4度C)'!Y2</f>
        <v>0</v>
      </c>
      <c r="P6" s="229">
        <f>'0217(4度C)'!Z2</f>
        <v>0</v>
      </c>
      <c r="Q6" s="229">
        <f>'0217(4度C)'!AC2</f>
        <v>33</v>
      </c>
      <c r="R6" s="229">
        <f>'0217(4度C)'!AD2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486.38126206764525</v>
      </c>
      <c r="F7" s="235" t="e">
        <f>AVERAGE(#REF!,D15:K15)</f>
        <v>#REF!</v>
      </c>
      <c r="G7" s="236">
        <f>AVERAGE(D15:K15)</f>
        <v>184.55252076607928</v>
      </c>
      <c r="H7" s="237"/>
      <c r="I7" s="236">
        <f>AVERAGE(L15:O15)</f>
        <v>82.725170602111831</v>
      </c>
      <c r="J7" s="237"/>
      <c r="K7" s="236">
        <f>AVERAGE(D33:O33)</f>
        <v>652.2143684298054</v>
      </c>
      <c r="L7" s="237"/>
      <c r="M7" s="236">
        <f>AVERAGE(P33:X33)</f>
        <v>690.30696406051914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0.89075744668414514</v>
      </c>
      <c r="F8" s="243" t="e">
        <f>AVERAGE(D16:K16,#REF!)</f>
        <v>#REF!</v>
      </c>
      <c r="G8" s="222">
        <f>AVERAGE(D16:K16)</f>
        <v>0.89890225092038145</v>
      </c>
      <c r="H8" s="223"/>
      <c r="I8" s="222">
        <f>AVERAGE(L16:O16)</f>
        <v>0.89098761766275958</v>
      </c>
      <c r="J8" s="223"/>
      <c r="K8" s="222">
        <f>AVERAGE(D34:O34)</f>
        <v>0.88890412792432771</v>
      </c>
      <c r="L8" s="223"/>
      <c r="M8" s="222">
        <f>AVERAGE(P34:X34)</f>
        <v>0.88637351741549053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86.580780380613376</v>
      </c>
      <c r="F15" s="35" t="s">
        <v>42</v>
      </c>
      <c r="G15" s="35">
        <v>77.513046236159951</v>
      </c>
      <c r="H15" s="35">
        <v>80.798023151960805</v>
      </c>
      <c r="I15" s="35">
        <v>493.31823329558296</v>
      </c>
      <c r="J15" s="35" t="s">
        <v>42</v>
      </c>
      <c r="K15" s="36" t="s">
        <v>42</v>
      </c>
      <c r="L15" s="34" t="s">
        <v>42</v>
      </c>
      <c r="M15" s="37">
        <v>77.460736486484137</v>
      </c>
      <c r="N15" s="35" t="s">
        <v>42</v>
      </c>
      <c r="O15" s="38">
        <v>87.989604717739539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0.90619246814748933</v>
      </c>
      <c r="F16" s="43" t="s">
        <v>42</v>
      </c>
      <c r="G16" s="43">
        <f t="shared" si="0"/>
        <v>0.89140003171583937</v>
      </c>
      <c r="H16" s="43">
        <f t="shared" si="0"/>
        <v>0.89367510455956645</v>
      </c>
      <c r="I16" s="43">
        <f t="shared" si="0"/>
        <v>0.90434139925863055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0.89079846959456754</v>
      </c>
      <c r="N16" s="43" t="s">
        <v>42</v>
      </c>
      <c r="O16" s="46">
        <f t="shared" ref="O16" si="2">O15/O14</f>
        <v>0.89117676573095173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 t="s">
        <v>42</v>
      </c>
      <c r="G17" s="48">
        <v>0.29188657407407409</v>
      </c>
      <c r="H17" s="48">
        <v>0.25</v>
      </c>
      <c r="I17" s="48">
        <v>0.45644675925925926</v>
      </c>
      <c r="J17" s="48" t="s">
        <v>42</v>
      </c>
      <c r="K17" s="48" t="s">
        <v>42</v>
      </c>
      <c r="L17" s="47" t="s">
        <v>42</v>
      </c>
      <c r="M17" s="49">
        <v>0.70861111111111108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0.55486111111111114</v>
      </c>
      <c r="F18" s="48" t="s">
        <v>42</v>
      </c>
      <c r="G18" s="48">
        <v>0.59652777777777777</v>
      </c>
      <c r="H18" s="48">
        <v>0.46527777777777779</v>
      </c>
      <c r="I18" s="48">
        <v>0.46666666666666667</v>
      </c>
      <c r="J18" s="48" t="s">
        <v>42</v>
      </c>
      <c r="K18" s="48" t="s">
        <v>42</v>
      </c>
      <c r="L18" s="47" t="s">
        <v>42</v>
      </c>
      <c r="M18" s="49">
        <v>0.82292824074074078</v>
      </c>
      <c r="N18" s="48" t="s">
        <v>42</v>
      </c>
      <c r="O18" s="50">
        <v>0.85416666666666663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/>
      <c r="G21" s="52">
        <v>9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267.58430006105783</v>
      </c>
      <c r="H33" s="35">
        <v>390.04535841934666</v>
      </c>
      <c r="I33" s="35" t="s">
        <v>42</v>
      </c>
      <c r="J33" s="35" t="s">
        <v>42</v>
      </c>
      <c r="K33" s="35">
        <v>740.54671174610087</v>
      </c>
      <c r="L33" s="35" t="s">
        <v>42</v>
      </c>
      <c r="M33" s="35">
        <v>683.21450080837838</v>
      </c>
      <c r="N33" s="35">
        <v>997.16269816690647</v>
      </c>
      <c r="O33" s="35">
        <v>834.73264137704246</v>
      </c>
      <c r="P33" s="34">
        <v>267.57686875654792</v>
      </c>
      <c r="Q33" s="35" t="s">
        <v>42</v>
      </c>
      <c r="R33" s="35" t="s">
        <v>42</v>
      </c>
      <c r="S33" s="35" t="s">
        <v>42</v>
      </c>
      <c r="T33" s="35">
        <v>704.13499249528013</v>
      </c>
      <c r="U33" s="35" t="s">
        <v>42</v>
      </c>
      <c r="V33" s="35">
        <v>683.4265503778787</v>
      </c>
      <c r="W33" s="35">
        <v>971.75537647447265</v>
      </c>
      <c r="X33" s="38">
        <v>824.64103219841627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0.87336542381039706</v>
      </c>
      <c r="H34" s="43">
        <f>H33/H32</f>
        <v>0.90010467327541543</v>
      </c>
      <c r="I34" s="43" t="s">
        <v>42</v>
      </c>
      <c r="J34" s="43" t="s">
        <v>42</v>
      </c>
      <c r="K34" s="43">
        <f>K33/K32</f>
        <v>0.89763237787406169</v>
      </c>
      <c r="L34" s="43" t="s">
        <v>42</v>
      </c>
      <c r="M34" s="43">
        <f>M33/M32</f>
        <v>0.89715035459686043</v>
      </c>
      <c r="N34" s="43">
        <f>N33/N32</f>
        <v>0.87984943955903516</v>
      </c>
      <c r="O34" s="43">
        <f>O33/O32</f>
        <v>0.8853224984301965</v>
      </c>
      <c r="P34" s="42">
        <f>P33/P32</f>
        <v>0.87334116885817714</v>
      </c>
      <c r="Q34" s="43" t="s">
        <v>42</v>
      </c>
      <c r="R34" s="43" t="s">
        <v>42</v>
      </c>
      <c r="S34" s="43" t="s">
        <v>42</v>
      </c>
      <c r="T34" s="43">
        <f>T33/T32</f>
        <v>0.89413967300987951</v>
      </c>
      <c r="U34" s="43" t="s">
        <v>42</v>
      </c>
      <c r="V34" s="43">
        <f>V33/V32</f>
        <v>0.89742880352650733</v>
      </c>
      <c r="W34" s="43">
        <f>W33/W32</f>
        <v>0.88341397861315696</v>
      </c>
      <c r="X34" s="46">
        <f>X33/X32</f>
        <v>0.88354396306973182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0.35277777777777775</v>
      </c>
      <c r="H35" s="48">
        <v>0.29166666666666669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0.29194444444444445</v>
      </c>
      <c r="N35" s="48">
        <v>0.29199074074074072</v>
      </c>
      <c r="O35" s="48">
        <v>0.29200231481481481</v>
      </c>
      <c r="P35" s="47">
        <v>0.70854166666666663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0.70841435185185186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0.45288194444444446</v>
      </c>
      <c r="H36" s="48">
        <v>0.33297453703703705</v>
      </c>
      <c r="I36" s="48" t="s">
        <v>42</v>
      </c>
      <c r="J36" s="48" t="s">
        <v>42</v>
      </c>
      <c r="K36" s="48">
        <v>0.38975694444444442</v>
      </c>
      <c r="L36" s="48" t="s">
        <v>42</v>
      </c>
      <c r="M36" s="48">
        <v>0.36805555555555558</v>
      </c>
      <c r="N36" s="48">
        <v>0.4284722222222222</v>
      </c>
      <c r="O36" s="48">
        <v>0.40902777777777777</v>
      </c>
      <c r="P36" s="47">
        <v>0.8008912037037037</v>
      </c>
      <c r="Q36" s="48" t="s">
        <v>42</v>
      </c>
      <c r="R36" s="48" t="s">
        <v>42</v>
      </c>
      <c r="S36" s="48" t="s">
        <v>42</v>
      </c>
      <c r="T36" s="48">
        <v>0.8298726851851852</v>
      </c>
      <c r="U36" s="48" t="s">
        <v>42</v>
      </c>
      <c r="V36" s="48">
        <v>0.82512731481481483</v>
      </c>
      <c r="W36" s="48">
        <v>0.90763888888888888</v>
      </c>
      <c r="X36" s="50">
        <v>0.87246527777777783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8009-3413-4729-B329-893E0403704D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6" sqref="M46"/>
      <selection pane="bottomLeft" activeCell="M46" sqref="M4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77713</v>
      </c>
      <c r="E1" s="88" t="s">
        <v>3</v>
      </c>
      <c r="F1" s="89">
        <f>SUM(G5:G191)</f>
        <v>1541410.96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46070</v>
      </c>
      <c r="B2" s="332"/>
      <c r="C2" s="92" t="s">
        <v>40</v>
      </c>
      <c r="D2" s="93">
        <f>AVERAGE(N21,N38,N55,N72,N89,N106,N123,N140,N157,N174,N191)</f>
        <v>669.52918462558443</v>
      </c>
      <c r="E2" s="93" t="s">
        <v>91</v>
      </c>
      <c r="F2" s="94">
        <f>F1/D1</f>
        <v>19.834660352836718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1476</v>
      </c>
      <c r="G5" s="148">
        <f t="shared" ref="G5:G8" si="0">E5*F5</f>
        <v>42169.32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3123.8095238095193</v>
      </c>
      <c r="N5" s="152">
        <f>M5/L5</f>
        <v>260.31746031745996</v>
      </c>
      <c r="O5" s="154">
        <f>L5-I5</f>
        <v>0</v>
      </c>
      <c r="P5" s="155">
        <f>N5-K5</f>
        <v>-39.682539682540039</v>
      </c>
      <c r="Q5" s="156">
        <f>N5/K5</f>
        <v>0.86772486772486657</v>
      </c>
      <c r="R5" s="289">
        <f>Q21</f>
        <v>0.87336542381039706</v>
      </c>
      <c r="S5" s="157">
        <v>0.35277777777777775</v>
      </c>
      <c r="T5" s="158">
        <v>0.37246527777777777</v>
      </c>
      <c r="U5" s="159"/>
      <c r="V5" s="160">
        <v>28.350000000000037</v>
      </c>
      <c r="W5" s="161"/>
      <c r="X5" s="162"/>
      <c r="Y5" s="292"/>
      <c r="Z5" s="293"/>
      <c r="AA5" s="115">
        <f>M5-J5</f>
        <v>-476.19047619048069</v>
      </c>
      <c r="AB5" s="156">
        <f>M5/J5</f>
        <v>0.86772486772486646</v>
      </c>
      <c r="AC5" s="281">
        <f>AB21</f>
        <v>0.87336542381039706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1929</v>
      </c>
      <c r="G6" s="103">
        <f t="shared" si="0"/>
        <v>57580.65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3140.8412483039342</v>
      </c>
      <c r="N6" s="106">
        <f>M6/L6</f>
        <v>261.73677069199454</v>
      </c>
      <c r="O6" s="108">
        <f>L6-I6</f>
        <v>0</v>
      </c>
      <c r="P6" s="109">
        <f>N6-K6</f>
        <v>-38.263229308005464</v>
      </c>
      <c r="Q6" s="110">
        <f>N6/K6</f>
        <v>0.87245590230664849</v>
      </c>
      <c r="R6" s="290"/>
      <c r="S6" s="47">
        <v>0.37579861111111112</v>
      </c>
      <c r="T6" s="48">
        <v>0.40138888888888891</v>
      </c>
      <c r="U6" s="111">
        <v>4.8000000000000309</v>
      </c>
      <c r="V6" s="112">
        <v>36.850000000000009</v>
      </c>
      <c r="W6" s="113"/>
      <c r="X6" s="116"/>
      <c r="Y6" s="276"/>
      <c r="Z6" s="277"/>
      <c r="AA6" s="117">
        <f>M6-J6</f>
        <v>-459.15875169606579</v>
      </c>
      <c r="AB6" s="110">
        <f>M6/J6</f>
        <v>0.87245590230664838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1795</v>
      </c>
      <c r="G7" s="103">
        <f t="shared" si="0"/>
        <v>52988.4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3139.9416909620986</v>
      </c>
      <c r="N7" s="106">
        <f>M7/L7</f>
        <v>261.66180758017487</v>
      </c>
      <c r="O7" s="108">
        <f>L7-I7</f>
        <v>0</v>
      </c>
      <c r="P7" s="109">
        <f>N7-K7</f>
        <v>-38.338192419825134</v>
      </c>
      <c r="Q7" s="110">
        <f>N7/K7</f>
        <v>0.87220602526724955</v>
      </c>
      <c r="R7" s="290"/>
      <c r="S7" s="47">
        <v>0.40486111111111112</v>
      </c>
      <c r="T7" s="48">
        <v>0.42868055555555556</v>
      </c>
      <c r="U7" s="111">
        <v>4.9999999999999822</v>
      </c>
      <c r="V7" s="112">
        <v>34.300000000000004</v>
      </c>
      <c r="W7" s="113"/>
      <c r="X7" s="116"/>
      <c r="Y7" s="276"/>
      <c r="Z7" s="277"/>
      <c r="AA7" s="117">
        <f>M7-J7</f>
        <v>-460.05830903790138</v>
      </c>
      <c r="AB7" s="110">
        <f>M7/J7</f>
        <v>0.87220602526724966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1541</v>
      </c>
      <c r="G8" s="103">
        <f t="shared" si="0"/>
        <v>39511.24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3171.8696397941685</v>
      </c>
      <c r="N8" s="106">
        <f>M8/L8</f>
        <v>288.35178543583351</v>
      </c>
      <c r="O8" s="108">
        <f>L8-I8</f>
        <v>0</v>
      </c>
      <c r="P8" s="109">
        <f>N8-K8</f>
        <v>-38.920941836893746</v>
      </c>
      <c r="Q8" s="110">
        <f>N8/K8</f>
        <v>0.88107489994282462</v>
      </c>
      <c r="R8" s="290"/>
      <c r="S8" s="47">
        <v>0.43263888888888891</v>
      </c>
      <c r="T8" s="48">
        <v>0.45288194444444446</v>
      </c>
      <c r="U8" s="111">
        <v>5.7000000000000117</v>
      </c>
      <c r="V8" s="112">
        <v>29.15</v>
      </c>
      <c r="W8" s="113"/>
      <c r="X8" s="116"/>
      <c r="Y8" s="276"/>
      <c r="Z8" s="277"/>
      <c r="AA8" s="117">
        <f>M8-J8</f>
        <v>-428.13036020583149</v>
      </c>
      <c r="AB8" s="110">
        <f>M8/J8</f>
        <v>0.88107489994282462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3144.1155257174296</v>
      </c>
      <c r="N21" s="138">
        <f>M21/L21</f>
        <v>267.58430006105783</v>
      </c>
      <c r="O21" s="139">
        <f>L21-I21</f>
        <v>0</v>
      </c>
      <c r="P21" s="140">
        <f>N21-K21</f>
        <v>-38.798678662346447</v>
      </c>
      <c r="Q21" s="141">
        <f>N21/K21</f>
        <v>0.87336542381039706</v>
      </c>
      <c r="R21" s="291"/>
      <c r="S21" s="142">
        <f>S5</f>
        <v>0.35277777777777775</v>
      </c>
      <c r="T21" s="143">
        <f>INDEX(T5:T20,COUNTA(T5:T20))</f>
        <v>0.45288194444444446</v>
      </c>
      <c r="U21" s="144"/>
      <c r="V21" s="166"/>
      <c r="W21" s="167"/>
      <c r="X21" s="138"/>
      <c r="Y21" s="279"/>
      <c r="Z21" s="280"/>
      <c r="AA21" s="168">
        <f>M21-J21</f>
        <v>-455.88447428257041</v>
      </c>
      <c r="AB21" s="141">
        <f>M21/J21</f>
        <v>0.87336542381039706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979</v>
      </c>
      <c r="G22" s="148">
        <f t="shared" ref="G22:G23" si="5">E22*F22</f>
        <v>13735.369999999999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2340.2390438247003</v>
      </c>
      <c r="N22" s="152">
        <f>M22/L22</f>
        <v>390.03984063745003</v>
      </c>
      <c r="O22" s="154">
        <f>L22-I22</f>
        <v>0</v>
      </c>
      <c r="P22" s="155">
        <f>N22-K22</f>
        <v>-43.293492695883288</v>
      </c>
      <c r="Q22" s="156">
        <f>N22/K22</f>
        <v>0.90009193993257708</v>
      </c>
      <c r="R22" s="289">
        <f>Q38</f>
        <v>0.90010467327541543</v>
      </c>
      <c r="S22" s="157">
        <v>0.29166666666666669</v>
      </c>
      <c r="T22" s="158">
        <v>0.30909722222222225</v>
      </c>
      <c r="U22" s="159"/>
      <c r="V22" s="160">
        <v>25.100000000000009</v>
      </c>
      <c r="W22" s="158"/>
      <c r="X22" s="169"/>
      <c r="Y22" s="292"/>
      <c r="Z22" s="293"/>
      <c r="AA22" s="115">
        <f>M22-J22</f>
        <v>-259.76095617529973</v>
      </c>
      <c r="AB22" s="156">
        <f>M22/J22</f>
        <v>0.90009193993257708</v>
      </c>
      <c r="AC22" s="281">
        <f>AB38</f>
        <v>0.90010467327541532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1150</v>
      </c>
      <c r="G23" s="103">
        <f t="shared" si="5"/>
        <v>16663.5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2340.3052572074598</v>
      </c>
      <c r="N23" s="106">
        <f>M23/L23</f>
        <v>390.05087620124328</v>
      </c>
      <c r="O23" s="108">
        <f>L23-I23</f>
        <v>0</v>
      </c>
      <c r="P23" s="109">
        <f>N23-K23</f>
        <v>-43.28245713209003</v>
      </c>
      <c r="Q23" s="110">
        <f>N23/K23</f>
        <v>0.90011740661825379</v>
      </c>
      <c r="R23" s="290"/>
      <c r="S23" s="47">
        <v>0.3125</v>
      </c>
      <c r="T23" s="48">
        <v>0.33297453703703705</v>
      </c>
      <c r="U23" s="111">
        <v>4.8999999999999666</v>
      </c>
      <c r="V23" s="112">
        <v>29.483333333333359</v>
      </c>
      <c r="W23" s="113"/>
      <c r="X23" s="13"/>
      <c r="Y23" s="276"/>
      <c r="Z23" s="277"/>
      <c r="AA23" s="117">
        <f>M23-J23</f>
        <v>-259.69474279254018</v>
      </c>
      <c r="AB23" s="110">
        <f>M23/J23</f>
        <v>0.90011740661825379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2340.2721505160798</v>
      </c>
      <c r="N38" s="138">
        <f>M38/L38</f>
        <v>390.04535841934666</v>
      </c>
      <c r="O38" s="139">
        <f>L38-I38</f>
        <v>0</v>
      </c>
      <c r="P38" s="140">
        <f>N38-K38</f>
        <v>-43.287974913986659</v>
      </c>
      <c r="Q38" s="141">
        <f>N38/K38</f>
        <v>0.90010467327541543</v>
      </c>
      <c r="R38" s="291"/>
      <c r="S38" s="142">
        <f>S22</f>
        <v>0.29166666666666669</v>
      </c>
      <c r="T38" s="143">
        <f>INDEX(T22:T37,COUNTA(T22:T37))</f>
        <v>0.33297453703703705</v>
      </c>
      <c r="U38" s="144"/>
      <c r="V38" s="166"/>
      <c r="W38" s="167"/>
      <c r="X38" s="138"/>
      <c r="Y38" s="279"/>
      <c r="Z38" s="280"/>
      <c r="AA38" s="168">
        <f>M38-J38</f>
        <v>-259.72784948392018</v>
      </c>
      <c r="AB38" s="141">
        <f>M38/J38</f>
        <v>0.90010467327541532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2134</v>
      </c>
      <c r="G39" s="148">
        <f t="shared" ref="G39:G41" si="9">E39*F39</f>
        <v>38177.26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2960.4624277456669</v>
      </c>
      <c r="N39" s="152">
        <f>M39/L39</f>
        <v>740.11560693641673</v>
      </c>
      <c r="O39" s="154">
        <f>L39-I39</f>
        <v>0</v>
      </c>
      <c r="P39" s="155">
        <f>N39-K39</f>
        <v>-84.884393063583275</v>
      </c>
      <c r="Q39" s="156">
        <f>N39/K39</f>
        <v>0.89710982658959604</v>
      </c>
      <c r="R39" s="289">
        <f>Q55</f>
        <v>0.89763237787406169</v>
      </c>
      <c r="S39" s="157">
        <v>0.29166666666666669</v>
      </c>
      <c r="T39" s="158">
        <v>0.32170138888888888</v>
      </c>
      <c r="U39" s="159"/>
      <c r="V39" s="160">
        <v>43.249999999999964</v>
      </c>
      <c r="W39" s="158"/>
      <c r="X39" s="169"/>
      <c r="Y39" s="292"/>
      <c r="Z39" s="293"/>
      <c r="AA39" s="115">
        <f>M39-J39</f>
        <v>-339.5375722543331</v>
      </c>
      <c r="AB39" s="156">
        <f>M39/J39</f>
        <v>0.89710982658959604</v>
      </c>
      <c r="AC39" s="281">
        <f>AB55</f>
        <v>0.89763237787406169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1030</v>
      </c>
      <c r="G40" s="103">
        <f t="shared" si="9"/>
        <v>22093.5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2966.3999999999955</v>
      </c>
      <c r="N40" s="106">
        <f>M40/L40</f>
        <v>741.59999999999889</v>
      </c>
      <c r="O40" s="108">
        <f>L40-I40</f>
        <v>0</v>
      </c>
      <c r="P40" s="109">
        <f>N40-K40</f>
        <v>-83.400000000001114</v>
      </c>
      <c r="Q40" s="110">
        <f>N40/K40</f>
        <v>0.89890909090908955</v>
      </c>
      <c r="R40" s="290"/>
      <c r="S40" s="47">
        <v>0.32511574074074073</v>
      </c>
      <c r="T40" s="48">
        <v>0.33958333333333335</v>
      </c>
      <c r="U40" s="111">
        <v>4.9166666666666625</v>
      </c>
      <c r="V40" s="112">
        <v>20.833333333333364</v>
      </c>
      <c r="W40" s="113"/>
      <c r="X40" s="116"/>
      <c r="Y40" s="276"/>
      <c r="Z40" s="277"/>
      <c r="AA40" s="117">
        <f>M40-J40</f>
        <v>-333.60000000000446</v>
      </c>
      <c r="AB40" s="110">
        <f>M40/J40</f>
        <v>0.89890909090908955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3268</v>
      </c>
      <c r="G41" s="103">
        <f t="shared" si="9"/>
        <v>54444.88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2959.6981132075484</v>
      </c>
      <c r="N41" s="106">
        <f>M41/L41</f>
        <v>739.92452830188711</v>
      </c>
      <c r="O41" s="108">
        <f>L41-I41</f>
        <v>0</v>
      </c>
      <c r="P41" s="109">
        <f>N41-K41</f>
        <v>-85.075471698112892</v>
      </c>
      <c r="Q41" s="110">
        <f>N41/K41</f>
        <v>0.89687821612349949</v>
      </c>
      <c r="R41" s="290"/>
      <c r="S41" s="47">
        <v>0.34375</v>
      </c>
      <c r="T41" s="48">
        <v>0.38975694444444442</v>
      </c>
      <c r="U41" s="111">
        <v>5.9999999999999787</v>
      </c>
      <c r="V41" s="112">
        <v>66.249999999999972</v>
      </c>
      <c r="W41" s="113"/>
      <c r="X41" s="13"/>
      <c r="Y41" s="276"/>
      <c r="Z41" s="277"/>
      <c r="AA41" s="117">
        <f>M41-J41</f>
        <v>-340.30188679245157</v>
      </c>
      <c r="AB41" s="110">
        <f>M41/J41</f>
        <v>0.89687821612349949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2962.1868469844035</v>
      </c>
      <c r="N55" s="138">
        <f>M55/L55</f>
        <v>740.54671174610087</v>
      </c>
      <c r="O55" s="139">
        <f>L55-I55</f>
        <v>0</v>
      </c>
      <c r="P55" s="140">
        <f>N55-K55</f>
        <v>-84.453288253899132</v>
      </c>
      <c r="Q55" s="141">
        <f>N55/K55</f>
        <v>0.89763237787406169</v>
      </c>
      <c r="R55" s="291"/>
      <c r="S55" s="142">
        <f>S39</f>
        <v>0.29166666666666669</v>
      </c>
      <c r="T55" s="143">
        <f>INDEX(T39:T54,COUNTA(T39:T54))</f>
        <v>0.38975694444444442</v>
      </c>
      <c r="U55" s="144"/>
      <c r="V55" s="166"/>
      <c r="W55" s="167"/>
      <c r="X55" s="138"/>
      <c r="Y55" s="279"/>
      <c r="Z55" s="280"/>
      <c r="AA55" s="168">
        <f>M55-J55</f>
        <v>-337.81315301559653</v>
      </c>
      <c r="AB55" s="141">
        <f>M55/J55</f>
        <v>0.89763237787406169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869</v>
      </c>
      <c r="G56" s="148">
        <f t="shared" ref="G56:G58" si="14">E56*F56</f>
        <v>19361.32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2962.5000000000082</v>
      </c>
      <c r="N56" s="152">
        <f>M56/L56</f>
        <v>592.50000000000159</v>
      </c>
      <c r="O56" s="154">
        <f>L56-I56</f>
        <v>0</v>
      </c>
      <c r="P56" s="155">
        <f>N56-K56</f>
        <v>-67.499999999998408</v>
      </c>
      <c r="Q56" s="156">
        <f>N56/K56</f>
        <v>0.89772727272727515</v>
      </c>
      <c r="R56" s="289">
        <f>Q72</f>
        <v>0.89715035459686043</v>
      </c>
      <c r="S56" s="157">
        <v>0.29194444444444445</v>
      </c>
      <c r="T56" s="158">
        <v>0.30416666666666664</v>
      </c>
      <c r="U56" s="159"/>
      <c r="V56" s="160">
        <v>17.599999999999952</v>
      </c>
      <c r="W56" s="161"/>
      <c r="X56" s="162"/>
      <c r="Y56" s="292"/>
      <c r="Z56" s="293"/>
      <c r="AA56" s="115">
        <f>M56-J56</f>
        <v>-337.49999999999181</v>
      </c>
      <c r="AB56" s="156">
        <f>M56/J56</f>
        <v>0.89772727272727526</v>
      </c>
      <c r="AC56" s="281">
        <f>AB72</f>
        <v>0.89715035459686054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1564</v>
      </c>
      <c r="G57" s="103">
        <f t="shared" si="14"/>
        <v>42650.28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2960.2523659305994</v>
      </c>
      <c r="N57" s="106">
        <f>M57/L57</f>
        <v>592.05047318611992</v>
      </c>
      <c r="O57" s="108">
        <f>L57-I57</f>
        <v>0</v>
      </c>
      <c r="P57" s="109">
        <f>N57-K57</f>
        <v>-67.949526813880084</v>
      </c>
      <c r="Q57" s="110">
        <f>N57/K57</f>
        <v>0.89704617149412114</v>
      </c>
      <c r="R57" s="290"/>
      <c r="S57" s="47">
        <v>0.30784722222222222</v>
      </c>
      <c r="T57" s="48">
        <v>0.3298611111111111</v>
      </c>
      <c r="U57" s="111">
        <v>5.3000000000000291</v>
      </c>
      <c r="V57" s="112">
        <v>31.7</v>
      </c>
      <c r="W57" s="113"/>
      <c r="X57" s="116"/>
      <c r="Y57" s="276"/>
      <c r="Z57" s="277"/>
      <c r="AA57" s="117">
        <f>M57-J57</f>
        <v>-339.74763406940065</v>
      </c>
      <c r="AB57" s="110">
        <f>M57/J57</f>
        <v>0.89704617149412103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2456</v>
      </c>
      <c r="G58" s="103">
        <f t="shared" si="14"/>
        <v>45509.68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2959.0361445783115</v>
      </c>
      <c r="N58" s="106">
        <f>M58/L58</f>
        <v>986.34538152610378</v>
      </c>
      <c r="O58" s="108">
        <f>L58-I58</f>
        <v>0</v>
      </c>
      <c r="P58" s="109">
        <f>N58-K58</f>
        <v>-113.65461847389622</v>
      </c>
      <c r="Q58" s="110">
        <f>N58/K58</f>
        <v>0.89667761956918524</v>
      </c>
      <c r="R58" s="290"/>
      <c r="S58" s="47">
        <v>0.33347222222222223</v>
      </c>
      <c r="T58" s="48">
        <v>0.36805555555555558</v>
      </c>
      <c r="U58" s="111">
        <v>5.2000000000000135</v>
      </c>
      <c r="V58" s="112">
        <v>49.800000000000033</v>
      </c>
      <c r="W58" s="113"/>
      <c r="X58" s="116"/>
      <c r="Y58" s="276"/>
      <c r="Z58" s="277"/>
      <c r="AA58" s="117">
        <f>M58-J58</f>
        <v>-340.96385542168855</v>
      </c>
      <c r="AB58" s="110">
        <f>M58/J58</f>
        <v>0.89667761956918524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2960.5961701696397</v>
      </c>
      <c r="N72" s="138">
        <f>M72/L72</f>
        <v>683.21450080837838</v>
      </c>
      <c r="O72" s="139">
        <f>L72-I72</f>
        <v>0</v>
      </c>
      <c r="P72" s="140">
        <f>N72-K72</f>
        <v>-78.323960730083172</v>
      </c>
      <c r="Q72" s="141">
        <f>N72/K72</f>
        <v>0.89715035459686043</v>
      </c>
      <c r="R72" s="291"/>
      <c r="S72" s="142">
        <f>S56</f>
        <v>0.29194444444444445</v>
      </c>
      <c r="T72" s="143">
        <f>INDEX(T56:T71,COUNTA(T56:T71))</f>
        <v>0.36805555555555558</v>
      </c>
      <c r="U72" s="144"/>
      <c r="V72" s="166"/>
      <c r="W72" s="99"/>
      <c r="X72" s="69"/>
      <c r="Y72" s="279"/>
      <c r="Z72" s="280"/>
      <c r="AA72" s="168">
        <f>M72-J72</f>
        <v>-339.40382983036034</v>
      </c>
      <c r="AB72" s="141">
        <f>M72/J72</f>
        <v>0.89715035459686054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814</v>
      </c>
      <c r="G73" s="148">
        <f t="shared" ref="G73:G75" si="18">E73*F73</f>
        <v>14798.52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3144.2060085836902</v>
      </c>
      <c r="N73" s="152">
        <f>M73/L73</f>
        <v>1048.0686695278966</v>
      </c>
      <c r="O73" s="154">
        <f>L73-I73</f>
        <v>0</v>
      </c>
      <c r="P73" s="155">
        <f>N73-K73</f>
        <v>-151.93133047210335</v>
      </c>
      <c r="Q73" s="156">
        <f>N73/K73</f>
        <v>0.87339055793991383</v>
      </c>
      <c r="R73" s="289">
        <f>Q89</f>
        <v>0.87984943955903516</v>
      </c>
      <c r="S73" s="157">
        <v>0.29199074074074072</v>
      </c>
      <c r="T73" s="158">
        <v>0.30277777777777776</v>
      </c>
      <c r="U73" s="159"/>
      <c r="V73" s="160">
        <v>15.533333333333337</v>
      </c>
      <c r="W73" s="161"/>
      <c r="X73" s="162"/>
      <c r="Y73" s="292"/>
      <c r="Z73" s="293"/>
      <c r="AA73" s="115">
        <f>M73-J73</f>
        <v>-455.79399141630984</v>
      </c>
      <c r="AB73" s="156">
        <f>M73/J73</f>
        <v>0.87339055793991394</v>
      </c>
      <c r="AC73" s="281">
        <f>AB89</f>
        <v>0.87984943955903516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3234</v>
      </c>
      <c r="G74" s="103">
        <f t="shared" si="18"/>
        <v>45373.02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2691.2621359223303</v>
      </c>
      <c r="N74" s="106">
        <f>M74/L74</f>
        <v>897.08737864077682</v>
      </c>
      <c r="O74" s="108">
        <f>L74-I74</f>
        <v>0</v>
      </c>
      <c r="P74" s="109">
        <f>N74-K74</f>
        <v>-102.91262135922318</v>
      </c>
      <c r="Q74" s="110">
        <f>N74/K74</f>
        <v>0.89708737864077681</v>
      </c>
      <c r="R74" s="290"/>
      <c r="S74" s="47">
        <v>0.31388888888888888</v>
      </c>
      <c r="T74" s="48">
        <v>0.36395833333333333</v>
      </c>
      <c r="U74" s="111">
        <v>16.000000000000021</v>
      </c>
      <c r="V74" s="112">
        <v>72.099999999999994</v>
      </c>
      <c r="W74" s="113"/>
      <c r="X74" s="116"/>
      <c r="Y74" s="276"/>
      <c r="Z74" s="277"/>
      <c r="AA74" s="117">
        <f>M74-J74</f>
        <v>-308.73786407766966</v>
      </c>
      <c r="AB74" s="110">
        <f>M74/J74</f>
        <v>0.89708737864077681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4065</v>
      </c>
      <c r="G75" s="103">
        <f t="shared" si="18"/>
        <v>58048.2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3138.9961389961391</v>
      </c>
      <c r="N75" s="106">
        <f>M75/L75</f>
        <v>1046.3320463320463</v>
      </c>
      <c r="O75" s="108">
        <f>L75-I75</f>
        <v>0</v>
      </c>
      <c r="P75" s="109">
        <f>N75-K75</f>
        <v>-153.66795366795373</v>
      </c>
      <c r="Q75" s="110">
        <f>N75/K75</f>
        <v>0.8719433719433719</v>
      </c>
      <c r="R75" s="290"/>
      <c r="S75" s="47">
        <v>0.37451388888888887</v>
      </c>
      <c r="T75" s="48">
        <v>0.4284722222222222</v>
      </c>
      <c r="U75" s="111">
        <v>15.199999999999978</v>
      </c>
      <c r="V75" s="112">
        <v>77.699999999999989</v>
      </c>
      <c r="W75" s="113"/>
      <c r="X75" s="116"/>
      <c r="Y75" s="276"/>
      <c r="Z75" s="277"/>
      <c r="AA75" s="117">
        <f>M75-J75</f>
        <v>-461.00386100386095</v>
      </c>
      <c r="AB75" s="110">
        <f>M75/J75</f>
        <v>0.87194337194337201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2991.4880945007194</v>
      </c>
      <c r="N89" s="138">
        <f>M89/L89</f>
        <v>997.16269816690647</v>
      </c>
      <c r="O89" s="139">
        <f>L89-I89</f>
        <v>0</v>
      </c>
      <c r="P89" s="140">
        <f>N89-K89</f>
        <v>-136.17063516642679</v>
      </c>
      <c r="Q89" s="141">
        <f>N89/K89</f>
        <v>0.87984943955903516</v>
      </c>
      <c r="R89" s="291"/>
      <c r="S89" s="142">
        <f>S73</f>
        <v>0.29199074074074072</v>
      </c>
      <c r="T89" s="143">
        <f>INDEX(T73:T88,COUNTA(T73:T88))</f>
        <v>0.4284722222222222</v>
      </c>
      <c r="U89" s="144"/>
      <c r="V89" s="166"/>
      <c r="W89" s="99"/>
      <c r="X89" s="69"/>
      <c r="Y89" s="279"/>
      <c r="Z89" s="280"/>
      <c r="AA89" s="168">
        <f>M89-J89</f>
        <v>-408.5119054992806</v>
      </c>
      <c r="AB89" s="141">
        <f>M89/J89</f>
        <v>0.87984943955903516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952</v>
      </c>
      <c r="G90" s="148">
        <f t="shared" ref="G90:G93" si="23">E90*F90</f>
        <v>23828.560000000001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2926.729291204093</v>
      </c>
      <c r="N90" s="152">
        <f>M90/L90</f>
        <v>731.68232280102325</v>
      </c>
      <c r="O90" s="154">
        <f>L90-I90</f>
        <v>0</v>
      </c>
      <c r="P90" s="155">
        <f>N90-K90</f>
        <v>-93.317677198976753</v>
      </c>
      <c r="Q90" s="156">
        <f>N90/K90</f>
        <v>0.88688766400124031</v>
      </c>
      <c r="R90" s="289">
        <f>Q106</f>
        <v>0.8853224984301965</v>
      </c>
      <c r="S90" s="157">
        <v>0.29200231481481481</v>
      </c>
      <c r="T90" s="158">
        <v>0.30555555555555558</v>
      </c>
      <c r="U90" s="159"/>
      <c r="V90" s="160">
        <v>19.516666666666708</v>
      </c>
      <c r="W90" s="158"/>
      <c r="X90" s="169"/>
      <c r="Y90" s="292"/>
      <c r="Z90" s="293"/>
      <c r="AA90" s="115">
        <f>M90-J90</f>
        <v>-373.27070879590701</v>
      </c>
      <c r="AB90" s="156">
        <f>M90/J90</f>
        <v>0.88688766400124031</v>
      </c>
      <c r="AC90" s="281">
        <f>AB106</f>
        <v>0.8853224984301965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1260</v>
      </c>
      <c r="G91" s="103">
        <f t="shared" si="23"/>
        <v>31273.200000000001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2928.3408650742431</v>
      </c>
      <c r="N91" s="106">
        <f>M91/L91</f>
        <v>732.08521626856077</v>
      </c>
      <c r="O91" s="108">
        <f>L91-I91</f>
        <v>0</v>
      </c>
      <c r="P91" s="109">
        <f>N91-K91</f>
        <v>-92.914783731439229</v>
      </c>
      <c r="Q91" s="110">
        <f>N91/K91</f>
        <v>0.88737601971946756</v>
      </c>
      <c r="R91" s="290"/>
      <c r="S91" s="47">
        <v>0.31609953703703703</v>
      </c>
      <c r="T91" s="48">
        <v>0.33402777777777776</v>
      </c>
      <c r="U91" s="111">
        <v>15.183333333333282</v>
      </c>
      <c r="V91" s="112">
        <v>25.816666666666652</v>
      </c>
      <c r="W91" s="113"/>
      <c r="X91" s="13"/>
      <c r="Y91" s="276"/>
      <c r="Z91" s="277"/>
      <c r="AA91" s="117">
        <f>M91-J91</f>
        <v>-371.65913492575692</v>
      </c>
      <c r="AB91" s="110">
        <f>M91/J91</f>
        <v>0.88737601971946756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1950</v>
      </c>
      <c r="G92" s="103">
        <f t="shared" si="23"/>
        <v>58500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2690.6860866232291</v>
      </c>
      <c r="N92" s="106">
        <f>M92/L92</f>
        <v>896.89536220774301</v>
      </c>
      <c r="O92" s="108">
        <f>L92-I92</f>
        <v>0</v>
      </c>
      <c r="P92" s="109">
        <f>N92-K92</f>
        <v>-103.10463779225699</v>
      </c>
      <c r="Q92" s="110">
        <f>N92/K92</f>
        <v>0.89689536220774302</v>
      </c>
      <c r="R92" s="290"/>
      <c r="S92" s="47">
        <v>0.34444444444444444</v>
      </c>
      <c r="T92" s="48">
        <v>0.37464120370370368</v>
      </c>
      <c r="U92" s="111">
        <v>15.000000000000027</v>
      </c>
      <c r="V92" s="112">
        <v>43.483333333333306</v>
      </c>
      <c r="W92" s="113"/>
      <c r="X92" s="13"/>
      <c r="Y92" s="276"/>
      <c r="Z92" s="277"/>
      <c r="AA92" s="117">
        <f>M92-J92</f>
        <v>-309.31391337677087</v>
      </c>
      <c r="AB92" s="110">
        <f>M92/J92</f>
        <v>0.89689536220774302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1777</v>
      </c>
      <c r="G93" s="103">
        <f t="shared" si="23"/>
        <v>32305.86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3140.5007363770292</v>
      </c>
      <c r="N93" s="106">
        <f>M93/L93</f>
        <v>1046.8335787923431</v>
      </c>
      <c r="O93" s="108">
        <f>L93-I93</f>
        <v>0</v>
      </c>
      <c r="P93" s="109">
        <f>N93-K93</f>
        <v>-153.16642120765687</v>
      </c>
      <c r="Q93" s="110">
        <f>N93/K93</f>
        <v>0.87236131566028596</v>
      </c>
      <c r="R93" s="290"/>
      <c r="S93" s="47">
        <v>0.38545138888888891</v>
      </c>
      <c r="T93" s="48">
        <v>0.40902777777777777</v>
      </c>
      <c r="U93" s="111">
        <v>15.566666666666729</v>
      </c>
      <c r="V93" s="112">
        <v>33.949999999999953</v>
      </c>
      <c r="W93" s="113"/>
      <c r="X93" s="116"/>
      <c r="Y93" s="276"/>
      <c r="Z93" s="277"/>
      <c r="AA93" s="117">
        <f>M93-J93</f>
        <v>-459.49926362297083</v>
      </c>
      <c r="AB93" s="110">
        <f>M93/J93</f>
        <v>0.87236131566028585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2921.5642448196486</v>
      </c>
      <c r="N106" s="138">
        <f>M106/L106</f>
        <v>834.73264137704246</v>
      </c>
      <c r="O106" s="139">
        <f>L106-I106</f>
        <v>0</v>
      </c>
      <c r="P106" s="140">
        <f>N106-K106</f>
        <v>-108.12450148010043</v>
      </c>
      <c r="Q106" s="141">
        <f>N106/K106</f>
        <v>0.8853224984301965</v>
      </c>
      <c r="R106" s="291"/>
      <c r="S106" s="142">
        <f>S90</f>
        <v>0.29200231481481481</v>
      </c>
      <c r="T106" s="143">
        <f>INDEX(T90:T105,COUNTA(T90:T105))</f>
        <v>0.40902777777777777</v>
      </c>
      <c r="U106" s="144"/>
      <c r="V106" s="166"/>
      <c r="W106" s="167"/>
      <c r="X106" s="138"/>
      <c r="Y106" s="279"/>
      <c r="Z106" s="280"/>
      <c r="AA106" s="168">
        <f>M106-J106</f>
        <v>-378.43575518035141</v>
      </c>
      <c r="AB106" s="141">
        <f>M106/J106</f>
        <v>0.8853224984301965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1306</v>
      </c>
      <c r="G107" s="148">
        <f t="shared" ref="G107:G110" si="27">E107*F107</f>
        <v>33485.840000000004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3172.4696356275272</v>
      </c>
      <c r="N107" s="152">
        <f>M107/L107</f>
        <v>288.40633051159335</v>
      </c>
      <c r="O107" s="154">
        <f>L107-I107</f>
        <v>0</v>
      </c>
      <c r="P107" s="155">
        <f>N107-K107</f>
        <v>-38.866396761133899</v>
      </c>
      <c r="Q107" s="156">
        <f>N107/K107</f>
        <v>0.88124156545209087</v>
      </c>
      <c r="R107" s="289">
        <f>Q123</f>
        <v>0.87334116885817714</v>
      </c>
      <c r="S107" s="157">
        <v>0.70854166666666663</v>
      </c>
      <c r="T107" s="158">
        <v>0.72569444444444442</v>
      </c>
      <c r="U107" s="159"/>
      <c r="V107" s="160">
        <v>24.700000000000024</v>
      </c>
      <c r="W107" s="158"/>
      <c r="X107" s="169"/>
      <c r="Y107" s="292"/>
      <c r="Z107" s="293"/>
      <c r="AA107" s="115">
        <f>M107-J107</f>
        <v>-427.53036437247283</v>
      </c>
      <c r="AB107" s="156">
        <f>M107/J107</f>
        <v>0.88124156545209087</v>
      </c>
      <c r="AC107" s="281">
        <f>AB123</f>
        <v>0.87334116885817714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1755</v>
      </c>
      <c r="G108" s="103">
        <f t="shared" si="27"/>
        <v>51807.6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3140.1590457256443</v>
      </c>
      <c r="N108" s="106">
        <f>M108/L108</f>
        <v>261.67992047713705</v>
      </c>
      <c r="O108" s="108">
        <f>L108-I108</f>
        <v>0</v>
      </c>
      <c r="P108" s="109">
        <f>N108-K108</f>
        <v>-38.320079522862954</v>
      </c>
      <c r="Q108" s="110">
        <f>N108/K108</f>
        <v>0.87226640159045676</v>
      </c>
      <c r="R108" s="290"/>
      <c r="S108" s="47">
        <v>0.72949074074074072</v>
      </c>
      <c r="T108" s="48">
        <v>0.75277777777777777</v>
      </c>
      <c r="U108" s="111">
        <v>5.4666666666666686</v>
      </c>
      <c r="V108" s="112">
        <v>33.533333333333353</v>
      </c>
      <c r="W108" s="113"/>
      <c r="X108" s="13"/>
      <c r="Y108" s="276"/>
      <c r="Z108" s="277"/>
      <c r="AA108" s="117">
        <f>M108-J108</f>
        <v>-459.84095427435568</v>
      </c>
      <c r="AB108" s="110">
        <f>M108/J108</f>
        <v>0.87226640159045676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1898</v>
      </c>
      <c r="G109" s="103">
        <f t="shared" si="27"/>
        <v>56655.3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3140.073529411763</v>
      </c>
      <c r="N109" s="106">
        <f>M109/L109</f>
        <v>261.6727941176469</v>
      </c>
      <c r="O109" s="108">
        <f>L109-I109</f>
        <v>0</v>
      </c>
      <c r="P109" s="109">
        <f>N109-K109</f>
        <v>-38.327205882353098</v>
      </c>
      <c r="Q109" s="110">
        <f>N109/K109</f>
        <v>0.87224264705882304</v>
      </c>
      <c r="R109" s="290"/>
      <c r="S109" s="47">
        <v>0.75624999999999998</v>
      </c>
      <c r="T109" s="48">
        <v>0.78143518518518518</v>
      </c>
      <c r="U109" s="111">
        <v>4.9999999999999822</v>
      </c>
      <c r="V109" s="112">
        <v>36.266666666666687</v>
      </c>
      <c r="W109" s="113"/>
      <c r="X109" s="13"/>
      <c r="Y109" s="276"/>
      <c r="Z109" s="277"/>
      <c r="AA109" s="117">
        <f>M109-J109</f>
        <v>-459.92647058823695</v>
      </c>
      <c r="AB109" s="110">
        <f>M109/J109</f>
        <v>0.87224264705882304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1160</v>
      </c>
      <c r="G110" s="103">
        <f t="shared" si="27"/>
        <v>33141.199999999997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3123.4106207928166</v>
      </c>
      <c r="N110" s="106">
        <f>M110/L110</f>
        <v>260.28421839940137</v>
      </c>
      <c r="O110" s="108">
        <f>L110-I110</f>
        <v>0</v>
      </c>
      <c r="P110" s="109">
        <f>N110-K110</f>
        <v>-39.715781600598632</v>
      </c>
      <c r="Q110" s="110">
        <f>N110/K110</f>
        <v>0.86761406133133789</v>
      </c>
      <c r="R110" s="290"/>
      <c r="S110" s="47">
        <v>0.78541666666666665</v>
      </c>
      <c r="T110" s="48">
        <v>0.8008912037037037</v>
      </c>
      <c r="U110" s="111">
        <v>5.7333333333333236</v>
      </c>
      <c r="V110" s="112">
        <v>22.283333333333353</v>
      </c>
      <c r="W110" s="113"/>
      <c r="X110" s="116"/>
      <c r="Y110" s="276"/>
      <c r="Z110" s="277"/>
      <c r="AA110" s="117">
        <f>M110-J110</f>
        <v>-476.58937920718336</v>
      </c>
      <c r="AB110" s="110">
        <f>M110/J110</f>
        <v>0.867614061331338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3144.0282078894379</v>
      </c>
      <c r="N123" s="138">
        <f>M123/L123</f>
        <v>267.57686875654792</v>
      </c>
      <c r="O123" s="139">
        <f>L123-I123</f>
        <v>0</v>
      </c>
      <c r="P123" s="140">
        <f>N123-K123</f>
        <v>-38.806109966856354</v>
      </c>
      <c r="Q123" s="141">
        <f>N123/K123</f>
        <v>0.87334116885817714</v>
      </c>
      <c r="R123" s="291"/>
      <c r="S123" s="142">
        <f>S107</f>
        <v>0.70854166666666663</v>
      </c>
      <c r="T123" s="143">
        <f>INDEX(T107:T122,COUNTA(T107:T122))</f>
        <v>0.8008912037037037</v>
      </c>
      <c r="U123" s="144"/>
      <c r="V123" s="166"/>
      <c r="W123" s="167"/>
      <c r="X123" s="138"/>
      <c r="Y123" s="279"/>
      <c r="Z123" s="280"/>
      <c r="AA123" s="168">
        <f>M123-J123</f>
        <v>-455.97179211056209</v>
      </c>
      <c r="AB123" s="141">
        <f>M123/J123</f>
        <v>0.87334116885817714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1039</v>
      </c>
      <c r="G124" s="148">
        <f t="shared" ref="G124:G127" si="31">E124*F124</f>
        <v>23356.720000000001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2669.8072805139218</v>
      </c>
      <c r="N124" s="152">
        <f>M124/L124</f>
        <v>533.96145610278438</v>
      </c>
      <c r="O124" s="154">
        <f>L124-I124</f>
        <v>0</v>
      </c>
      <c r="P124" s="155">
        <f>N124-K124</f>
        <v>-66.038543897215618</v>
      </c>
      <c r="Q124" s="156">
        <f>N124/K124</f>
        <v>0.88993576017130727</v>
      </c>
      <c r="R124" s="289">
        <f>Q140</f>
        <v>0.89413967300987951</v>
      </c>
      <c r="S124" s="157">
        <v>0.70833333333333337</v>
      </c>
      <c r="T124" s="158">
        <v>0.72454861111111113</v>
      </c>
      <c r="U124" s="159"/>
      <c r="V124" s="160">
        <v>23.349999999999973</v>
      </c>
      <c r="W124" s="161"/>
      <c r="X124" s="162"/>
      <c r="Y124" s="292"/>
      <c r="Z124" s="293"/>
      <c r="AA124" s="115">
        <f>M124-J124</f>
        <v>-330.1927194860782</v>
      </c>
      <c r="AB124" s="156">
        <f>M124/J124</f>
        <v>0.88993576017130727</v>
      </c>
      <c r="AC124" s="281">
        <f>AB140</f>
        <v>0.89413967300987951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1575</v>
      </c>
      <c r="G125" s="103">
        <f t="shared" si="31"/>
        <v>38650.5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2670.7489401789926</v>
      </c>
      <c r="N125" s="106">
        <f>M125/L125</f>
        <v>667.68723504474815</v>
      </c>
      <c r="O125" s="108">
        <f>L125-I125</f>
        <v>0</v>
      </c>
      <c r="P125" s="109">
        <f>N125-K125</f>
        <v>-82.312764955251851</v>
      </c>
      <c r="Q125" s="110">
        <f>N125/K125</f>
        <v>0.89024964672633089</v>
      </c>
      <c r="R125" s="290"/>
      <c r="S125" s="47">
        <v>0.72777777777777775</v>
      </c>
      <c r="T125" s="48">
        <v>0.752349537037037</v>
      </c>
      <c r="U125" s="111">
        <v>4.6499999999999275</v>
      </c>
      <c r="V125" s="112">
        <v>35.383333333333326</v>
      </c>
      <c r="W125" s="113"/>
      <c r="X125" s="116"/>
      <c r="Y125" s="276"/>
      <c r="Z125" s="277"/>
      <c r="AA125" s="117">
        <f>M125-J125</f>
        <v>-329.2510598210074</v>
      </c>
      <c r="AB125" s="110">
        <f>M125/J125</f>
        <v>0.89024964672633089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1129</v>
      </c>
      <c r="G126" s="103">
        <f t="shared" si="31"/>
        <v>18854.3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2962.3906705539353</v>
      </c>
      <c r="N126" s="106">
        <f>M126/L126</f>
        <v>987.46355685131175</v>
      </c>
      <c r="O126" s="108">
        <f>L126-I126</f>
        <v>0</v>
      </c>
      <c r="P126" s="109">
        <f>N126-K126</f>
        <v>-112.53644314868825</v>
      </c>
      <c r="Q126" s="110">
        <f>N126/K126</f>
        <v>0.89769414259210156</v>
      </c>
      <c r="R126" s="290"/>
      <c r="S126" s="47">
        <v>0.75634259259259262</v>
      </c>
      <c r="T126" s="48">
        <v>0.77222222222222225</v>
      </c>
      <c r="U126" s="111">
        <v>5.7500000000000995</v>
      </c>
      <c r="V126" s="112">
        <v>22.866666666666671</v>
      </c>
      <c r="W126" s="113"/>
      <c r="X126" s="116"/>
      <c r="Y126" s="276"/>
      <c r="Z126" s="277"/>
      <c r="AA126" s="117">
        <f>M126-J126</f>
        <v>-337.60932944606475</v>
      </c>
      <c r="AB126" s="110">
        <f>M126/J126</f>
        <v>0.89769414259210156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3853</v>
      </c>
      <c r="G127" s="103">
        <f t="shared" si="31"/>
        <v>68930.17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2963.2129886776338</v>
      </c>
      <c r="N127" s="106">
        <f>M127/L127</f>
        <v>740.80324716940845</v>
      </c>
      <c r="O127" s="108">
        <f>L127-I127</f>
        <v>0</v>
      </c>
      <c r="P127" s="109">
        <f>N127-K127</f>
        <v>-84.196752830591549</v>
      </c>
      <c r="Q127" s="110">
        <f>N127/K127</f>
        <v>0.89794332990231329</v>
      </c>
      <c r="R127" s="290"/>
      <c r="S127" s="47">
        <v>0.77569444444444446</v>
      </c>
      <c r="T127" s="48">
        <v>0.8298726851851852</v>
      </c>
      <c r="U127" s="111">
        <v>4.9999999999999822</v>
      </c>
      <c r="V127" s="112">
        <v>78.016666666666652</v>
      </c>
      <c r="W127" s="113"/>
      <c r="X127" s="116"/>
      <c r="Y127" s="276"/>
      <c r="Z127" s="277"/>
      <c r="AA127" s="117">
        <f>M127-J127</f>
        <v>-336.7870113223662</v>
      </c>
      <c r="AB127" s="110">
        <f>M127/J127</f>
        <v>0.89794332990231329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2816.5399699811205</v>
      </c>
      <c r="N140" s="138">
        <f>M140/L140</f>
        <v>704.13499249528013</v>
      </c>
      <c r="O140" s="139">
        <f>L140-I140</f>
        <v>0</v>
      </c>
      <c r="P140" s="140">
        <f>N140-K140</f>
        <v>-83.36500750471987</v>
      </c>
      <c r="Q140" s="141">
        <f>N140/K140</f>
        <v>0.89413967300987951</v>
      </c>
      <c r="R140" s="291"/>
      <c r="S140" s="142">
        <f>S124</f>
        <v>0.70833333333333337</v>
      </c>
      <c r="T140" s="143">
        <f>INDEX(T124:T139,COUNTA(T124:T139))</f>
        <v>0.8298726851851852</v>
      </c>
      <c r="U140" s="144"/>
      <c r="V140" s="166"/>
      <c r="W140" s="99"/>
      <c r="X140" s="69"/>
      <c r="Y140" s="279"/>
      <c r="Z140" s="280"/>
      <c r="AA140" s="168">
        <f>M140-J140</f>
        <v>-333.46003001887948</v>
      </c>
      <c r="AB140" s="141">
        <f>M140/J140</f>
        <v>0.89413967300987951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1327</v>
      </c>
      <c r="G141" s="148">
        <f t="shared" ref="G141:G143" si="36">E141*F141</f>
        <v>29565.56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2961.6862988220773</v>
      </c>
      <c r="N141" s="152">
        <f>M141/L141</f>
        <v>592.33725976441542</v>
      </c>
      <c r="O141" s="154">
        <f>L141-I141</f>
        <v>0</v>
      </c>
      <c r="P141" s="155">
        <f>N141-K141</f>
        <v>-67.662740235584579</v>
      </c>
      <c r="Q141" s="156">
        <f>N141/K141</f>
        <v>0.89748069661275065</v>
      </c>
      <c r="R141" s="289">
        <f>Q157</f>
        <v>0.89742880352650733</v>
      </c>
      <c r="S141" s="157">
        <v>0.70841435185185186</v>
      </c>
      <c r="T141" s="158">
        <v>0.7270833333333333</v>
      </c>
      <c r="U141" s="159"/>
      <c r="V141" s="160">
        <v>26.883333333333272</v>
      </c>
      <c r="W141" s="161"/>
      <c r="X141" s="162"/>
      <c r="Y141" s="292"/>
      <c r="Z141" s="293"/>
      <c r="AA141" s="115">
        <f>M141-J141</f>
        <v>-338.31370117792267</v>
      </c>
      <c r="AB141" s="156">
        <f>M141/J141</f>
        <v>0.89748069661275076</v>
      </c>
      <c r="AC141" s="281">
        <f>AB157</f>
        <v>0.89742880352650733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526</v>
      </c>
      <c r="G142" s="103">
        <f t="shared" si="36"/>
        <v>9562.68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2963.3802816901225</v>
      </c>
      <c r="N142" s="106">
        <f>M142/L142</f>
        <v>740.84507042253063</v>
      </c>
      <c r="O142" s="108">
        <f>L142-I142</f>
        <v>0</v>
      </c>
      <c r="P142" s="109">
        <f>N142-K142</f>
        <v>-84.154929577469375</v>
      </c>
      <c r="Q142" s="110">
        <f>N142/K142</f>
        <v>0.89799402475458256</v>
      </c>
      <c r="R142" s="290"/>
      <c r="S142" s="47">
        <v>0.73079861111111111</v>
      </c>
      <c r="T142" s="48">
        <v>0.73819444444444449</v>
      </c>
      <c r="U142" s="111">
        <v>5.3500000000000369</v>
      </c>
      <c r="V142" s="112">
        <v>10.650000000000066</v>
      </c>
      <c r="W142" s="113"/>
      <c r="X142" s="116"/>
      <c r="Y142" s="276"/>
      <c r="Z142" s="277"/>
      <c r="AA142" s="117">
        <f>M142-J142</f>
        <v>-336.6197183098775</v>
      </c>
      <c r="AB142" s="110">
        <f>M142/J142</f>
        <v>0.89799402475458256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5928</v>
      </c>
      <c r="G143" s="103">
        <f t="shared" si="36"/>
        <v>98760.48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2959.4785744002224</v>
      </c>
      <c r="N143" s="106">
        <f>M143/L143</f>
        <v>739.86964360005561</v>
      </c>
      <c r="O143" s="108">
        <f>L143-I143</f>
        <v>0</v>
      </c>
      <c r="P143" s="109">
        <f>N143-K143</f>
        <v>-85.13035639994439</v>
      </c>
      <c r="Q143" s="110">
        <f>N143/K143</f>
        <v>0.89681168921218857</v>
      </c>
      <c r="R143" s="290"/>
      <c r="S143" s="47">
        <v>0.7416666666666667</v>
      </c>
      <c r="T143" s="48">
        <v>0.82512731481481483</v>
      </c>
      <c r="U143" s="111">
        <v>4.9999999999999822</v>
      </c>
      <c r="V143" s="112">
        <v>120.18333333333331</v>
      </c>
      <c r="W143" s="113"/>
      <c r="X143" s="116"/>
      <c r="Y143" s="276"/>
      <c r="Z143" s="277"/>
      <c r="AA143" s="117">
        <f>M143-J143</f>
        <v>-340.52142559977756</v>
      </c>
      <c r="AB143" s="110">
        <f>M143/J143</f>
        <v>0.89681168921218857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2961.5150516374742</v>
      </c>
      <c r="N157" s="138">
        <f>M157/L157</f>
        <v>683.4265503778787</v>
      </c>
      <c r="O157" s="139">
        <f>L157-I157</f>
        <v>0</v>
      </c>
      <c r="P157" s="140">
        <f>N157-K157</f>
        <v>-78.111911160582849</v>
      </c>
      <c r="Q157" s="141">
        <f>N157/K157</f>
        <v>0.89742880352650733</v>
      </c>
      <c r="R157" s="291"/>
      <c r="S157" s="142">
        <f>S141</f>
        <v>0.70841435185185186</v>
      </c>
      <c r="T157" s="143">
        <f>INDEX(T141:T156,COUNTA(T141:T156))</f>
        <v>0.82512731481481483</v>
      </c>
      <c r="U157" s="144"/>
      <c r="V157" s="166"/>
      <c r="W157" s="99"/>
      <c r="X157" s="69"/>
      <c r="Y157" s="279"/>
      <c r="Z157" s="280"/>
      <c r="AA157" s="168">
        <f>M157-J157</f>
        <v>-338.48494836252576</v>
      </c>
      <c r="AB157" s="141">
        <f>M157/J157</f>
        <v>0.89742880352650733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5897</v>
      </c>
      <c r="G158" s="148">
        <f t="shared" ref="G158:G159" si="41">E158*F158</f>
        <v>82734.91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2690.9874508809735</v>
      </c>
      <c r="N158" s="152">
        <f>M158/L158</f>
        <v>896.99581696032453</v>
      </c>
      <c r="O158" s="154">
        <f>L158-I158</f>
        <v>0</v>
      </c>
      <c r="P158" s="155">
        <f>N158-K158</f>
        <v>-103.00418303967547</v>
      </c>
      <c r="Q158" s="156">
        <f>N158/K158</f>
        <v>0.89699581696032449</v>
      </c>
      <c r="R158" s="289">
        <f>Q174</f>
        <v>0.88341397861315696</v>
      </c>
      <c r="S158" s="157">
        <v>0.70833333333333337</v>
      </c>
      <c r="T158" s="158">
        <v>0.79964120370370373</v>
      </c>
      <c r="U158" s="159"/>
      <c r="V158" s="160">
        <v>131.48333333333332</v>
      </c>
      <c r="W158" s="161"/>
      <c r="X158" s="162"/>
      <c r="Y158" s="292"/>
      <c r="Z158" s="293"/>
      <c r="AA158" s="115">
        <f>M158-J158</f>
        <v>-309.01254911902652</v>
      </c>
      <c r="AB158" s="156">
        <f>M158/J158</f>
        <v>0.89699581696032449</v>
      </c>
      <c r="AC158" s="281">
        <f>AB174</f>
        <v>0.88341397861315696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7357</v>
      </c>
      <c r="G159" s="103">
        <f t="shared" si="41"/>
        <v>105057.95999999999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3139.5448079658627</v>
      </c>
      <c r="N159" s="106">
        <f>M159/L159</f>
        <v>1046.5149359886209</v>
      </c>
      <c r="O159" s="108">
        <f>L159-I159</f>
        <v>0</v>
      </c>
      <c r="P159" s="109">
        <f>N159-K159</f>
        <v>-153.48506401137911</v>
      </c>
      <c r="Q159" s="110">
        <f>N159/K159</f>
        <v>0.87209577999051746</v>
      </c>
      <c r="R159" s="290"/>
      <c r="S159" s="47">
        <v>0.81</v>
      </c>
      <c r="T159" s="48">
        <v>0.90763888888888888</v>
      </c>
      <c r="U159" s="111">
        <v>14.916666666666707</v>
      </c>
      <c r="V159" s="112">
        <v>140.59999999999991</v>
      </c>
      <c r="W159" s="113"/>
      <c r="X159" s="116"/>
      <c r="Y159" s="276"/>
      <c r="Z159" s="277"/>
      <c r="AA159" s="117">
        <f>M159-J159</f>
        <v>-460.45519203413733</v>
      </c>
      <c r="AB159" s="110">
        <f>M159/J159</f>
        <v>0.87209577999051746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2915.2661294234181</v>
      </c>
      <c r="N174" s="138">
        <f t="shared" ref="N174:N179" si="45">M174/L174</f>
        <v>971.75537647447265</v>
      </c>
      <c r="O174" s="139">
        <f t="shared" ref="O174:O179" si="46">L174-I174</f>
        <v>0</v>
      </c>
      <c r="P174" s="140">
        <f t="shared" ref="P174:P179" si="47">N174-K174</f>
        <v>-128.24462352552735</v>
      </c>
      <c r="Q174" s="141">
        <f t="shared" ref="Q174:Q179" si="48">N174/K174</f>
        <v>0.88341397861315696</v>
      </c>
      <c r="R174" s="291"/>
      <c r="S174" s="142">
        <f>S158</f>
        <v>0.70833333333333337</v>
      </c>
      <c r="T174" s="143">
        <f>INDEX(T158:T173,COUNTA(T158:T173))</f>
        <v>0.90763888888888888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-384.73387057658192</v>
      </c>
      <c r="AB174" s="141">
        <f t="shared" ref="AB174:AB179" si="50">M174/J174</f>
        <v>0.88341397861315696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1451</v>
      </c>
      <c r="G175" s="148">
        <f t="shared" ref="G175:G179" si="51">E175*F175</f>
        <v>26379.18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2693.9659618360079</v>
      </c>
      <c r="N175" s="152">
        <f t="shared" si="45"/>
        <v>673.49149045900197</v>
      </c>
      <c r="O175" s="154">
        <f t="shared" si="46"/>
        <v>0</v>
      </c>
      <c r="P175" s="155">
        <f t="shared" si="47"/>
        <v>-76.508509540998034</v>
      </c>
      <c r="Q175" s="156">
        <f t="shared" si="48"/>
        <v>0.897988653945336</v>
      </c>
      <c r="R175" s="289">
        <f>Q191</f>
        <v>0.88354396306973182</v>
      </c>
      <c r="S175" s="157">
        <v>0.70833333333333337</v>
      </c>
      <c r="T175" s="158">
        <v>0.73077546296296292</v>
      </c>
      <c r="U175" s="159"/>
      <c r="V175" s="160">
        <v>32.316666666666549</v>
      </c>
      <c r="W175" s="158"/>
      <c r="X175" s="169"/>
      <c r="Y175" s="292"/>
      <c r="Z175" s="293"/>
      <c r="AA175" s="171">
        <f t="shared" si="49"/>
        <v>-306.03403816399214</v>
      </c>
      <c r="AB175" s="156">
        <f t="shared" si="50"/>
        <v>0.897988653945336</v>
      </c>
      <c r="AC175" s="281">
        <f>AB191</f>
        <v>0.88354396306973171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2047</v>
      </c>
      <c r="G176" s="103">
        <f t="shared" si="51"/>
        <v>50806.54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2931.2649164677809</v>
      </c>
      <c r="N176" s="106">
        <f t="shared" si="45"/>
        <v>732.81622911694524</v>
      </c>
      <c r="O176" s="108">
        <f t="shared" si="46"/>
        <v>0</v>
      </c>
      <c r="P176" s="109">
        <f t="shared" si="47"/>
        <v>-92.183770883054763</v>
      </c>
      <c r="Q176" s="110">
        <f t="shared" si="48"/>
        <v>0.88826209589932759</v>
      </c>
      <c r="R176" s="290"/>
      <c r="S176" s="47">
        <v>0.74104166666666671</v>
      </c>
      <c r="T176" s="48">
        <v>0.77013888888888893</v>
      </c>
      <c r="U176" s="111">
        <v>14.783333333333459</v>
      </c>
      <c r="V176" s="112">
        <v>41.899999999999991</v>
      </c>
      <c r="W176" s="113"/>
      <c r="X176" s="13"/>
      <c r="Y176" s="276"/>
      <c r="Z176" s="277"/>
      <c r="AA176" s="172">
        <f t="shared" si="49"/>
        <v>-368.73508353221905</v>
      </c>
      <c r="AB176" s="110">
        <f t="shared" si="50"/>
        <v>0.88826209589932759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1418</v>
      </c>
      <c r="G177" s="103">
        <f t="shared" si="51"/>
        <v>35492.54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2930.4247990815202</v>
      </c>
      <c r="N177" s="106">
        <f t="shared" si="45"/>
        <v>732.60619977038004</v>
      </c>
      <c r="O177" s="108">
        <f t="shared" si="46"/>
        <v>0</v>
      </c>
      <c r="P177" s="109">
        <f t="shared" si="47"/>
        <v>-92.393800229619956</v>
      </c>
      <c r="Q177" s="110">
        <f t="shared" si="48"/>
        <v>0.88800751487318796</v>
      </c>
      <c r="R177" s="290"/>
      <c r="S177" s="47">
        <v>0.78055555555555556</v>
      </c>
      <c r="T177" s="48">
        <v>0.80071759259259256</v>
      </c>
      <c r="U177" s="111">
        <v>14.999999999999947</v>
      </c>
      <c r="V177" s="112">
        <v>29.033333333333289</v>
      </c>
      <c r="W177" s="113"/>
      <c r="X177" s="13"/>
      <c r="Y177" s="276"/>
      <c r="Z177" s="277"/>
      <c r="AA177" s="172">
        <f t="shared" si="49"/>
        <v>-369.57520091847982</v>
      </c>
      <c r="AB177" s="110">
        <f t="shared" si="50"/>
        <v>0.88800751487318796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959</v>
      </c>
      <c r="G178" s="103">
        <f t="shared" si="51"/>
        <v>17434.62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3147.1285323609786</v>
      </c>
      <c r="N178" s="106">
        <f t="shared" si="45"/>
        <v>1049.0428441203262</v>
      </c>
      <c r="O178" s="108">
        <f t="shared" si="46"/>
        <v>0</v>
      </c>
      <c r="P178" s="109">
        <f t="shared" si="47"/>
        <v>-150.95715587967379</v>
      </c>
      <c r="Q178" s="110">
        <f t="shared" si="48"/>
        <v>0.8742023701002718</v>
      </c>
      <c r="R178" s="290"/>
      <c r="S178" s="47">
        <v>0.81180555555555556</v>
      </c>
      <c r="T178" s="48">
        <v>0.82450231481481484</v>
      </c>
      <c r="U178" s="111">
        <v>15.966666666666711</v>
      </c>
      <c r="V178" s="112">
        <v>18.283333333333367</v>
      </c>
      <c r="W178" s="113"/>
      <c r="X178" s="13"/>
      <c r="Y178" s="276"/>
      <c r="Z178" s="277"/>
      <c r="AA178" s="172">
        <f t="shared" si="49"/>
        <v>-452.87146763902138</v>
      </c>
      <c r="AB178" s="110">
        <f t="shared" si="50"/>
        <v>0.8742023701002718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2845</v>
      </c>
      <c r="G179" s="103">
        <f t="shared" si="51"/>
        <v>51722.1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3140.7543698252057</v>
      </c>
      <c r="N179" s="106">
        <f t="shared" si="45"/>
        <v>1046.9181232750686</v>
      </c>
      <c r="O179" s="108">
        <f t="shared" si="46"/>
        <v>0</v>
      </c>
      <c r="P179" s="109">
        <f t="shared" si="47"/>
        <v>-153.08187672493136</v>
      </c>
      <c r="Q179" s="110">
        <f t="shared" si="48"/>
        <v>0.87243176939589051</v>
      </c>
      <c r="R179" s="290"/>
      <c r="S179" s="47">
        <v>0.83472222222222225</v>
      </c>
      <c r="T179" s="48">
        <v>0.87246527777777783</v>
      </c>
      <c r="U179" s="111">
        <v>14.716666666666676</v>
      </c>
      <c r="V179" s="112">
        <v>54.350000000000023</v>
      </c>
      <c r="W179" s="113"/>
      <c r="X179" s="116"/>
      <c r="Y179" s="276"/>
      <c r="Z179" s="277"/>
      <c r="AA179" s="172">
        <f t="shared" si="49"/>
        <v>-459.24563017479431</v>
      </c>
      <c r="AB179" s="110">
        <f t="shared" si="50"/>
        <v>0.87243176939589051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2968.7077159142987</v>
      </c>
      <c r="N191" s="138">
        <f>M191/L191</f>
        <v>824.64103219841627</v>
      </c>
      <c r="O191" s="139">
        <f>L191-I191</f>
        <v>0</v>
      </c>
      <c r="P191" s="140">
        <f>N191-K191</f>
        <v>-108.69230113491699</v>
      </c>
      <c r="Q191" s="141">
        <f>N191/K191</f>
        <v>0.88354396306973182</v>
      </c>
      <c r="R191" s="291"/>
      <c r="S191" s="142">
        <f>S175</f>
        <v>0.70833333333333337</v>
      </c>
      <c r="T191" s="143">
        <f>INDEX(T175:T190,COUNTA(T175:T190))</f>
        <v>0.87246527777777783</v>
      </c>
      <c r="U191" s="144"/>
      <c r="V191" s="166"/>
      <c r="W191" s="167"/>
      <c r="X191" s="138"/>
      <c r="Y191" s="279"/>
      <c r="Z191" s="280"/>
      <c r="AA191" s="174">
        <f>M191-J191</f>
        <v>-391.29228408570134</v>
      </c>
      <c r="AB191" s="141">
        <f>M191/J191</f>
        <v>0.88354396306973171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411" priority="1" operator="greaterThan">
      <formula>0</formula>
    </cfRule>
  </conditionalFormatting>
  <conditionalFormatting sqref="P5:P191 AA5:AA191">
    <cfRule type="cellIs" dxfId="410" priority="4" operator="lessThan">
      <formula>0</formula>
    </cfRule>
  </conditionalFormatting>
  <conditionalFormatting sqref="Q5:Q191 AB5:AB191">
    <cfRule type="cellIs" dxfId="409" priority="2" operator="greaterThan">
      <formula>1</formula>
    </cfRule>
    <cfRule type="cellIs" dxfId="408" priority="3" operator="lessThan">
      <formula>0.8</formula>
    </cfRule>
  </conditionalFormatting>
  <conditionalFormatting sqref="AC5:AC6 R5:R191 AC107:AC112">
    <cfRule type="cellIs" dxfId="407" priority="5" operator="lessThan">
      <formula>0.8</formula>
    </cfRule>
  </conditionalFormatting>
  <conditionalFormatting sqref="AC12:AC20">
    <cfRule type="cellIs" dxfId="406" priority="15" operator="lessThan">
      <formula>0.8</formula>
    </cfRule>
  </conditionalFormatting>
  <conditionalFormatting sqref="AC22:AC27">
    <cfRule type="cellIs" dxfId="405" priority="14" operator="lessThan">
      <formula>0.8</formula>
    </cfRule>
  </conditionalFormatting>
  <conditionalFormatting sqref="AC39:AC44">
    <cfRule type="cellIs" dxfId="404" priority="12" operator="lessThan">
      <formula>0.8</formula>
    </cfRule>
  </conditionalFormatting>
  <conditionalFormatting sqref="AC56">
    <cfRule type="cellIs" dxfId="403" priority="13" operator="lessThan">
      <formula>0.8</formula>
    </cfRule>
  </conditionalFormatting>
  <conditionalFormatting sqref="AC73">
    <cfRule type="cellIs" dxfId="402" priority="7" operator="lessThan">
      <formula>0.8</formula>
    </cfRule>
  </conditionalFormatting>
  <conditionalFormatting sqref="AC90:AC95">
    <cfRule type="cellIs" dxfId="401" priority="6" operator="lessThan">
      <formula>0.8</formula>
    </cfRule>
  </conditionalFormatting>
  <conditionalFormatting sqref="AC124">
    <cfRule type="cellIs" dxfId="400" priority="11" operator="lessThan">
      <formula>0.8</formula>
    </cfRule>
  </conditionalFormatting>
  <conditionalFormatting sqref="AC141">
    <cfRule type="cellIs" dxfId="399" priority="10" operator="lessThan">
      <formula>0.8</formula>
    </cfRule>
  </conditionalFormatting>
  <conditionalFormatting sqref="AC158">
    <cfRule type="cellIs" dxfId="398" priority="9" operator="lessThan">
      <formula>0.8</formula>
    </cfRule>
  </conditionalFormatting>
  <conditionalFormatting sqref="AC175:AC180">
    <cfRule type="cellIs" dxfId="397" priority="8" operator="lessThan">
      <formula>0.8</formula>
    </cfRule>
  </conditionalFormatting>
  <dataValidations count="1">
    <dataValidation type="list" allowBlank="1" showInputMessage="1" showErrorMessage="1" sqref="Y5:Z191" xr:uid="{C528CC43-BEEC-4AAC-B18C-58A084907C8B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4C7E-73DC-4CC6-AE88-91E650A982D7}">
  <sheetPr>
    <tabColor theme="9" tint="0.59999389629810485"/>
    <pageSetUpPr fitToPage="1"/>
  </sheetPr>
  <dimension ref="A1:AG120"/>
  <sheetViews>
    <sheetView topLeftCell="G1" zoomScale="85" zoomScaleNormal="85" workbookViewId="0">
      <pane ySplit="4" topLeftCell="A89" activePane="bottomLeft" state="frozen"/>
      <selection activeCell="M46" sqref="M46"/>
      <selection pane="bottomLeft" activeCell="AA100" sqref="AA100:AB10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38297</v>
      </c>
      <c r="E1" s="88" t="s">
        <v>3</v>
      </c>
      <c r="F1" s="89">
        <f>SUM(G5:G106)</f>
        <v>2037897.7500000002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46070</v>
      </c>
      <c r="B2" s="332"/>
      <c r="C2" s="92" t="s">
        <v>40</v>
      </c>
      <c r="D2" s="93">
        <f>AVERAGE(N21,N38,N55,N72,N89,N106)</f>
        <v>150.61007071142348</v>
      </c>
      <c r="E2" s="93" t="s">
        <v>91</v>
      </c>
      <c r="F2" s="94">
        <f>F1/D1</f>
        <v>53.212986656918304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33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3711</v>
      </c>
      <c r="G5" s="148">
        <f t="shared" ref="G5:G8" si="0">E5*F5</f>
        <v>210673.47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1781.2800000000007</v>
      </c>
      <c r="N5" s="152">
        <f>M5/L5</f>
        <v>71.251200000000026</v>
      </c>
      <c r="O5" s="154">
        <f>L5-I5</f>
        <v>0</v>
      </c>
      <c r="P5" s="155">
        <f>N5-K5</f>
        <v>-8.7487999999999744</v>
      </c>
      <c r="Q5" s="156">
        <f>N5/K5</f>
        <v>0.89064000000000032</v>
      </c>
      <c r="R5" s="289">
        <f>Q21</f>
        <v>0.90619246814748933</v>
      </c>
      <c r="S5" s="157">
        <v>0.29166666666666669</v>
      </c>
      <c r="T5" s="158">
        <v>0.37847222222222221</v>
      </c>
      <c r="U5" s="159"/>
      <c r="V5" s="160">
        <v>124.99999999999996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-218.71999999999935</v>
      </c>
      <c r="AF5" s="132">
        <f>M5/J5</f>
        <v>0.89064000000000032</v>
      </c>
      <c r="AG5" s="373">
        <f>AF21</f>
        <v>0.94559214067564101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1660</v>
      </c>
      <c r="G6" s="103">
        <f t="shared" si="0"/>
        <v>78634.2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1781.2220566318936</v>
      </c>
      <c r="N6" s="106">
        <f>M6/L6</f>
        <v>84.820097934852072</v>
      </c>
      <c r="O6" s="108">
        <f>L6-I6</f>
        <v>0</v>
      </c>
      <c r="P6" s="109">
        <f>N6-K6</f>
        <v>-10.417997303243169</v>
      </c>
      <c r="Q6" s="110">
        <f>N6/K6</f>
        <v>0.89061102831594674</v>
      </c>
      <c r="R6" s="290"/>
      <c r="S6" s="47">
        <v>0.38200231481481484</v>
      </c>
      <c r="T6" s="48">
        <v>0.42083333333333334</v>
      </c>
      <c r="U6" s="111">
        <v>5.0833333333333819</v>
      </c>
      <c r="V6" s="112">
        <v>55.916666666666643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-218.77794336810643</v>
      </c>
      <c r="AF6" s="110">
        <f>M6/J6</f>
        <v>0.89061102831594674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2459</v>
      </c>
      <c r="G7" s="103">
        <f t="shared" si="0"/>
        <v>146359.68000000002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1782.9607250755291</v>
      </c>
      <c r="N7" s="106">
        <f>M7/L7</f>
        <v>71.318429003021166</v>
      </c>
      <c r="O7" s="108">
        <f>L7-I7</f>
        <v>0</v>
      </c>
      <c r="P7" s="109">
        <f>N7-K7</f>
        <v>-8.6815709969788344</v>
      </c>
      <c r="Q7" s="110">
        <f>N7/K7</f>
        <v>0.89148036253776453</v>
      </c>
      <c r="R7" s="290"/>
      <c r="S7" s="47">
        <v>0.42447916666666669</v>
      </c>
      <c r="T7" s="48">
        <v>0.48194444444444445</v>
      </c>
      <c r="U7" s="111">
        <v>5.2500000000000213</v>
      </c>
      <c r="V7" s="112">
        <v>82.749999999999986</v>
      </c>
      <c r="W7" s="113">
        <v>0.48194444444444445</v>
      </c>
      <c r="X7" s="116">
        <v>0.5208680555555556</v>
      </c>
      <c r="Y7" s="12"/>
      <c r="Z7" s="198"/>
      <c r="AA7" s="276"/>
      <c r="AB7" s="277"/>
      <c r="AC7" s="12">
        <v>2</v>
      </c>
      <c r="AD7" s="198"/>
      <c r="AE7" s="117">
        <f>M7-J7</f>
        <v>-217.03927492447087</v>
      </c>
      <c r="AF7" s="110">
        <f>M7/J7</f>
        <v>0.89148036253776453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2420</v>
      </c>
      <c r="G8" s="103">
        <f t="shared" si="0"/>
        <v>72527.399999999994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2966.2921348314621</v>
      </c>
      <c r="N8" s="106">
        <f>M8/L8</f>
        <v>118.65168539325849</v>
      </c>
      <c r="O8" s="108">
        <f>L8-I8</f>
        <v>4</v>
      </c>
      <c r="P8" s="109">
        <f>N8-K8</f>
        <v>-14.205457463884372</v>
      </c>
      <c r="Q8" s="110">
        <f>N8/K8</f>
        <v>0.89307720188474127</v>
      </c>
      <c r="R8" s="290"/>
      <c r="S8" s="47">
        <v>0.5208680555555556</v>
      </c>
      <c r="T8" s="48">
        <v>0.55486111111111114</v>
      </c>
      <c r="U8" s="111">
        <v>56.050000000000047</v>
      </c>
      <c r="V8" s="112">
        <v>48.949999999999974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176.29213483146214</v>
      </c>
      <c r="AF8" s="110">
        <f>M8/J8</f>
        <v>1.0631871451008825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2077.9387291347211</v>
      </c>
      <c r="N21" s="138">
        <f t="shared" ref="N21:N28" si="5">M21/L21</f>
        <v>86.580780380613376</v>
      </c>
      <c r="O21" s="139">
        <f t="shared" ref="O21:O28" si="6">L21-I21</f>
        <v>1</v>
      </c>
      <c r="P21" s="140">
        <f t="shared" ref="P21:P28" si="7">N21-K21</f>
        <v>-8.9626978802561865</v>
      </c>
      <c r="Q21" s="141">
        <f t="shared" ref="Q21:Q28" si="8">N21/K21</f>
        <v>0.90619246814748933</v>
      </c>
      <c r="R21" s="291"/>
      <c r="S21" s="142">
        <f>S5</f>
        <v>0.29166666666666669</v>
      </c>
      <c r="T21" s="143">
        <f>INDEX(T5:T20,COUNTA(T5:T20))</f>
        <v>0.55486111111111114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 t="shared" ref="AE21:AE28" si="9">M21-J21</f>
        <v>-119.56127086527886</v>
      </c>
      <c r="AF21" s="141">
        <f t="shared" ref="AF21:AF28" si="10">M21/J21</f>
        <v>0.94559214067564101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467</v>
      </c>
      <c r="G22" s="148">
        <f t="shared" ref="G22:G28" si="11">E22*F22</f>
        <v>30541.800000000003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1786.6099893730136</v>
      </c>
      <c r="N22" s="152">
        <f t="shared" si="5"/>
        <v>74.442082890542238</v>
      </c>
      <c r="O22" s="154">
        <f t="shared" si="6"/>
        <v>0</v>
      </c>
      <c r="P22" s="155">
        <f t="shared" si="7"/>
        <v>-8.8912504427910903</v>
      </c>
      <c r="Q22" s="156">
        <f t="shared" si="8"/>
        <v>0.89330499468650693</v>
      </c>
      <c r="R22" s="289">
        <f>Q38</f>
        <v>0.89140003171583937</v>
      </c>
      <c r="S22" s="157">
        <v>0.29188657407407409</v>
      </c>
      <c r="T22" s="158">
        <v>0.30277777777777776</v>
      </c>
      <c r="U22" s="159"/>
      <c r="V22" s="160">
        <v>15.68333333333328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-213.3900106269864</v>
      </c>
      <c r="AF22" s="156">
        <f t="shared" si="10"/>
        <v>0.89330499468650681</v>
      </c>
      <c r="AG22" s="281">
        <f>AF38</f>
        <v>0.89140003171583937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743</v>
      </c>
      <c r="G23" s="103">
        <f t="shared" si="11"/>
        <v>44089.62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1783.2000000000005</v>
      </c>
      <c r="N23" s="106">
        <f t="shared" si="5"/>
        <v>74.300000000000026</v>
      </c>
      <c r="O23" s="108">
        <f t="shared" si="6"/>
        <v>0</v>
      </c>
      <c r="P23" s="109">
        <f t="shared" si="7"/>
        <v>-9.033333333333303</v>
      </c>
      <c r="Q23" s="110">
        <f t="shared" si="8"/>
        <v>0.89160000000000039</v>
      </c>
      <c r="R23" s="290"/>
      <c r="S23" s="47">
        <v>0.30625000000000002</v>
      </c>
      <c r="T23" s="48">
        <v>0.32361111111111113</v>
      </c>
      <c r="U23" s="111">
        <v>5.0000000000000622</v>
      </c>
      <c r="V23" s="112">
        <v>24.999999999999993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-216.7999999999995</v>
      </c>
      <c r="AF23" s="110">
        <f t="shared" si="10"/>
        <v>0.89160000000000028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1957</v>
      </c>
      <c r="G24" s="103">
        <f t="shared" si="11"/>
        <v>114817.19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1781.3400758533496</v>
      </c>
      <c r="N24" s="106">
        <f t="shared" si="5"/>
        <v>77.449568515363026</v>
      </c>
      <c r="O24" s="108">
        <f t="shared" si="6"/>
        <v>0</v>
      </c>
      <c r="P24" s="109">
        <f t="shared" si="7"/>
        <v>-9.506953223767411</v>
      </c>
      <c r="Q24" s="110">
        <f t="shared" si="8"/>
        <v>0.89067003792667476</v>
      </c>
      <c r="R24" s="290"/>
      <c r="S24" s="47">
        <v>0.3271412037037037</v>
      </c>
      <c r="T24" s="48">
        <v>0.37291666666666667</v>
      </c>
      <c r="U24" s="111">
        <v>5.083333333333302</v>
      </c>
      <c r="V24" s="112">
        <v>65.916666666666686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-218.65992414665038</v>
      </c>
      <c r="AF24" s="110">
        <f t="shared" si="10"/>
        <v>0.89067003792667476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1869</v>
      </c>
      <c r="G25" s="103">
        <f t="shared" si="11"/>
        <v>111280.26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1780.9422975119101</v>
      </c>
      <c r="N25" s="106">
        <f t="shared" si="5"/>
        <v>77.432273804865659</v>
      </c>
      <c r="O25" s="108">
        <f t="shared" si="6"/>
        <v>0</v>
      </c>
      <c r="P25" s="109">
        <f t="shared" si="7"/>
        <v>-9.5242479342647783</v>
      </c>
      <c r="Q25" s="110">
        <f t="shared" si="8"/>
        <v>0.89047114875595501</v>
      </c>
      <c r="R25" s="290"/>
      <c r="S25" s="47">
        <v>0.37641203703703702</v>
      </c>
      <c r="T25" s="48">
        <v>0.4201388888888889</v>
      </c>
      <c r="U25" s="111">
        <v>5.0333333333332941</v>
      </c>
      <c r="V25" s="112">
        <v>62.966666666666704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-219.05770248808994</v>
      </c>
      <c r="AF25" s="110">
        <f t="shared" si="10"/>
        <v>0.89047114875595501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1717</v>
      </c>
      <c r="G26" s="103">
        <f t="shared" si="11"/>
        <v>122851.34999999999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1781.8391467281629</v>
      </c>
      <c r="N26" s="106">
        <f t="shared" si="5"/>
        <v>80.992688487643761</v>
      </c>
      <c r="O26" s="108">
        <f t="shared" si="6"/>
        <v>0</v>
      </c>
      <c r="P26" s="109">
        <f t="shared" si="7"/>
        <v>-9.9164024214471453</v>
      </c>
      <c r="Q26" s="110">
        <f t="shared" si="8"/>
        <v>0.89091957336408145</v>
      </c>
      <c r="R26" s="290"/>
      <c r="S26" s="47">
        <v>0.42373842592592592</v>
      </c>
      <c r="T26" s="48">
        <v>0.46388888888888891</v>
      </c>
      <c r="U26" s="111">
        <v>5.1833333333333176</v>
      </c>
      <c r="V26" s="112">
        <v>57.816666666666698</v>
      </c>
      <c r="W26" s="113">
        <v>0.46388888888888891</v>
      </c>
      <c r="X26" s="116">
        <v>0.50277777777777777</v>
      </c>
      <c r="Y26" s="12"/>
      <c r="Z26" s="198"/>
      <c r="AA26" s="276"/>
      <c r="AB26" s="277"/>
      <c r="AC26" s="12">
        <v>1</v>
      </c>
      <c r="AD26" s="198"/>
      <c r="AE26" s="117">
        <f t="shared" si="9"/>
        <v>-218.16085327183714</v>
      </c>
      <c r="AF26" s="110">
        <f t="shared" si="10"/>
        <v>0.89091957336408145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1102</v>
      </c>
      <c r="G27" s="121">
        <f t="shared" si="11"/>
        <v>85228.680000000008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1783.011235955059</v>
      </c>
      <c r="N27" s="106">
        <f t="shared" si="5"/>
        <v>71.32044943820236</v>
      </c>
      <c r="O27" s="108">
        <f t="shared" si="6"/>
        <v>0</v>
      </c>
      <c r="P27" s="109">
        <f t="shared" si="7"/>
        <v>-8.6795505617976403</v>
      </c>
      <c r="Q27" s="110">
        <f t="shared" si="8"/>
        <v>0.89150561797752947</v>
      </c>
      <c r="R27" s="290"/>
      <c r="S27" s="47">
        <v>0.50277777777777777</v>
      </c>
      <c r="T27" s="48">
        <v>0.52853009259259254</v>
      </c>
      <c r="U27" s="111">
        <v>55.999999999999957</v>
      </c>
      <c r="V27" s="112">
        <v>37.083333333333272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-216.98876404494104</v>
      </c>
      <c r="AF27" s="110">
        <f t="shared" si="10"/>
        <v>0.89150561797752947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2724</v>
      </c>
      <c r="G28" s="121">
        <f t="shared" si="11"/>
        <v>146442.23999999999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1782.6576986002544</v>
      </c>
      <c r="N28" s="106">
        <f t="shared" si="5"/>
        <v>89.132884930012722</v>
      </c>
      <c r="O28" s="123">
        <f t="shared" si="6"/>
        <v>0</v>
      </c>
      <c r="P28" s="124">
        <f t="shared" si="7"/>
        <v>-10.867115069987278</v>
      </c>
      <c r="Q28" s="125">
        <f t="shared" si="8"/>
        <v>0.89132884930012724</v>
      </c>
      <c r="R28" s="290"/>
      <c r="S28" s="119">
        <v>0.53285879629629629</v>
      </c>
      <c r="T28" s="120">
        <v>0.59652777777777777</v>
      </c>
      <c r="U28" s="111">
        <v>6.2333333333334018</v>
      </c>
      <c r="V28" s="112">
        <v>91.683333333333337</v>
      </c>
      <c r="W28" s="120"/>
      <c r="X28" s="189"/>
      <c r="Y28" s="12"/>
      <c r="Z28" s="198"/>
      <c r="AA28" s="276"/>
      <c r="AB28" s="277"/>
      <c r="AC28" s="12">
        <v>3</v>
      </c>
      <c r="AD28" s="198"/>
      <c r="AE28" s="117">
        <f t="shared" si="9"/>
        <v>-217.34230139974557</v>
      </c>
      <c r="AF28" s="110">
        <f t="shared" si="10"/>
        <v>0.89132884930012724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1782.8000634316788</v>
      </c>
      <c r="N38" s="138">
        <f>M38/L38</f>
        <v>77.513046236159951</v>
      </c>
      <c r="O38" s="139">
        <f>L38-I38</f>
        <v>0</v>
      </c>
      <c r="P38" s="140">
        <f>N38-K38</f>
        <v>-9.443475502970486</v>
      </c>
      <c r="Q38" s="141">
        <f>N38/K38</f>
        <v>0.89140003171583937</v>
      </c>
      <c r="R38" s="291"/>
      <c r="S38" s="142">
        <f>S22</f>
        <v>0.29188657407407409</v>
      </c>
      <c r="T38" s="143">
        <f>INDEX(T22:T37,COUNTA(T22:T37))</f>
        <v>0.59652777777777777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91">
        <f>SUM(AD22:AD37)</f>
        <v>0</v>
      </c>
      <c r="AE38" s="168">
        <f>M38-J38</f>
        <v>-217.19993656832116</v>
      </c>
      <c r="AF38" s="141">
        <f>M38/J38</f>
        <v>0.89140003171583937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2559</v>
      </c>
      <c r="G39" s="148">
        <f t="shared" ref="G39:G42" si="16">E39*F39</f>
        <v>50412.299999999996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1079.4937895476917</v>
      </c>
      <c r="N39" s="152">
        <f>M39/L39</f>
        <v>83.037983811360903</v>
      </c>
      <c r="O39" s="154">
        <f>L39-I39</f>
        <v>0</v>
      </c>
      <c r="P39" s="155">
        <f>N39-K39</f>
        <v>-9.269708496331404</v>
      </c>
      <c r="Q39" s="156">
        <f>N39/K39</f>
        <v>0.89957815795640983</v>
      </c>
      <c r="R39" s="289">
        <f>Q55</f>
        <v>0.89367510455956645</v>
      </c>
      <c r="S39" s="157">
        <v>0.25</v>
      </c>
      <c r="T39" s="158">
        <v>0.34877314814814814</v>
      </c>
      <c r="U39" s="159"/>
      <c r="V39" s="160">
        <v>142.23333333333332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-120.50621045230832</v>
      </c>
      <c r="AF39" s="156">
        <f>M39/J39</f>
        <v>0.89957815795640972</v>
      </c>
      <c r="AG39" s="281">
        <f>AF55</f>
        <v>0.89367510455956645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1032</v>
      </c>
      <c r="G40" s="103">
        <f t="shared" si="16"/>
        <v>74138.880000000005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1606.9204152249135</v>
      </c>
      <c r="N40" s="106">
        <f>M40/L40</f>
        <v>84.574758696048079</v>
      </c>
      <c r="O40" s="108">
        <f>L40-I40</f>
        <v>0</v>
      </c>
      <c r="P40" s="109">
        <f>N40-K40</f>
        <v>-10.162083409215086</v>
      </c>
      <c r="Q40" s="110">
        <f>N40/K40</f>
        <v>0.89273356401384074</v>
      </c>
      <c r="R40" s="290"/>
      <c r="S40" s="47">
        <v>0.35240740740740739</v>
      </c>
      <c r="T40" s="48">
        <v>0.37916666666666665</v>
      </c>
      <c r="U40" s="111">
        <v>5.2333333333333254</v>
      </c>
      <c r="V40" s="112">
        <v>38.533333333333331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-193.07958477508646</v>
      </c>
      <c r="AF40" s="110">
        <f>M40/J40</f>
        <v>0.89273356401384085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1449</v>
      </c>
      <c r="G41" s="103">
        <f t="shared" si="16"/>
        <v>83650.76999999999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1606.0344827586218</v>
      </c>
      <c r="N41" s="106">
        <f>M41/L41</f>
        <v>73.001567398119178</v>
      </c>
      <c r="O41" s="108">
        <f>L41-I41</f>
        <v>0</v>
      </c>
      <c r="P41" s="109">
        <f>N41-K41</f>
        <v>-8.8166144200626348</v>
      </c>
      <c r="Q41" s="110">
        <f>N41/K41</f>
        <v>0.89224137931034553</v>
      </c>
      <c r="R41" s="290"/>
      <c r="S41" s="47">
        <v>0.38333333333333336</v>
      </c>
      <c r="T41" s="48">
        <v>0.42092592592592593</v>
      </c>
      <c r="U41" s="111">
        <v>6.0000000000000586</v>
      </c>
      <c r="V41" s="112">
        <v>54.133333333333297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-193.96551724137817</v>
      </c>
      <c r="AF41" s="110">
        <f>M41/J41</f>
        <v>0.89224137931034542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1567</v>
      </c>
      <c r="G42" s="103">
        <f t="shared" si="16"/>
        <v>88425.81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1605.8070025619118</v>
      </c>
      <c r="N42" s="106">
        <f>M42/L42</f>
        <v>84.516158029574299</v>
      </c>
      <c r="O42" s="108">
        <f>L42-I42</f>
        <v>0</v>
      </c>
      <c r="P42" s="109">
        <f>N42-K42</f>
        <v>-10.220684075688865</v>
      </c>
      <c r="Q42" s="110">
        <f>N42/K42</f>
        <v>0.89211500142328426</v>
      </c>
      <c r="R42" s="290"/>
      <c r="S42" s="47">
        <v>0.42461805555555554</v>
      </c>
      <c r="T42" s="48">
        <v>0.46527777777777779</v>
      </c>
      <c r="U42" s="111">
        <v>5.3166666666666451</v>
      </c>
      <c r="V42" s="112">
        <v>58.55000000000004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-194.19299743808824</v>
      </c>
      <c r="AF42" s="200">
        <f>M42/J42</f>
        <v>0.89211500142328426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1474.5639225232846</v>
      </c>
      <c r="N55" s="138">
        <f>M55/L55</f>
        <v>80.798023151960805</v>
      </c>
      <c r="O55" s="139">
        <f>L55-I55</f>
        <v>0</v>
      </c>
      <c r="P55" s="140">
        <f>N55-K55</f>
        <v>-9.6129357521487862</v>
      </c>
      <c r="Q55" s="141">
        <f>N55/K55</f>
        <v>0.89367510455956645</v>
      </c>
      <c r="R55" s="291"/>
      <c r="S55" s="142">
        <f>S39</f>
        <v>0.25</v>
      </c>
      <c r="T55" s="143">
        <f>INDEX(T39:T54,COUNTA(T39:T54))</f>
        <v>0.46527777777777779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-175.43607747671535</v>
      </c>
      <c r="AF55" s="141">
        <f>M55/J55</f>
        <v>0.89367510455956645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726</v>
      </c>
      <c r="G56" s="103">
        <f t="shared" ref="G56" si="21">E56*F56</f>
        <v>19638.3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2959.9093997734976</v>
      </c>
      <c r="N56" s="106">
        <f>M56/L56</f>
        <v>493.31823329558296</v>
      </c>
      <c r="O56" s="108">
        <f>L56-I56</f>
        <v>0</v>
      </c>
      <c r="P56" s="109">
        <f>N56-K56</f>
        <v>-52.181766704417043</v>
      </c>
      <c r="Q56" s="110">
        <f>N56/K56</f>
        <v>0.90434139925863055</v>
      </c>
      <c r="R56" s="289">
        <f>Q72</f>
        <v>0.90434139925863055</v>
      </c>
      <c r="S56" s="47">
        <v>0.45644675925925926</v>
      </c>
      <c r="T56" s="48">
        <v>0.46666666666666667</v>
      </c>
      <c r="U56" s="111">
        <v>5.1333333333333098</v>
      </c>
      <c r="V56" s="112">
        <v>14.716666666666676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-313.09060022650237</v>
      </c>
      <c r="AF56" s="156">
        <f>M56/J56</f>
        <v>0.90434139925863055</v>
      </c>
      <c r="AG56" s="281">
        <f>AF72</f>
        <v>0.90434139925863055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2959.9093997734976</v>
      </c>
      <c r="N72" s="138">
        <f>M72/L72</f>
        <v>493.31823329558296</v>
      </c>
      <c r="O72" s="139">
        <f>L72-I72</f>
        <v>0</v>
      </c>
      <c r="P72" s="140">
        <f>N72-K72</f>
        <v>-52.181766704417043</v>
      </c>
      <c r="Q72" s="141">
        <f>N72/K72</f>
        <v>0.90434139925863055</v>
      </c>
      <c r="R72" s="291"/>
      <c r="S72" s="142">
        <f>S56</f>
        <v>0.45644675925925926</v>
      </c>
      <c r="T72" s="143">
        <f>INDEX(T56:T71,COUNTA(T56:T71))</f>
        <v>0.46666666666666667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-313.09060022650237</v>
      </c>
      <c r="AF72" s="141">
        <f>M72/J72</f>
        <v>0.90434139925863055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1681</v>
      </c>
      <c r="G73" s="148">
        <f t="shared" ref="G73:G75" si="25">E73*F73</f>
        <v>95463.99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1781.9787985865707</v>
      </c>
      <c r="N73" s="152">
        <f>M73/L73</f>
        <v>77.477339068981337</v>
      </c>
      <c r="O73" s="154">
        <f>L73-I73</f>
        <v>0</v>
      </c>
      <c r="P73" s="155">
        <f>N73-K73</f>
        <v>-9.4791826701491004</v>
      </c>
      <c r="Q73" s="156">
        <f>N73/K73</f>
        <v>0.89098939929328536</v>
      </c>
      <c r="R73" s="289">
        <f>Q89</f>
        <v>0.89079846959456754</v>
      </c>
      <c r="S73" s="157">
        <v>0.70861111111111108</v>
      </c>
      <c r="T73" s="158">
        <v>0.74791666666666667</v>
      </c>
      <c r="U73" s="159"/>
      <c r="V73" s="160">
        <v>56.600000000000051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-218.02120141342925</v>
      </c>
      <c r="AF73" s="156">
        <f>M73/J73</f>
        <v>0.89098939929328536</v>
      </c>
      <c r="AG73" s="281">
        <f>AF89</f>
        <v>0.89079846959456754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1374</v>
      </c>
      <c r="G74" s="103">
        <f t="shared" si="25"/>
        <v>78139.37999999999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1781.8443804034589</v>
      </c>
      <c r="N74" s="106">
        <f>M74/L74</f>
        <v>77.471494800150381</v>
      </c>
      <c r="O74" s="108">
        <f>L74-I74</f>
        <v>0</v>
      </c>
      <c r="P74" s="109">
        <f>N74-K74</f>
        <v>-9.4850269389800559</v>
      </c>
      <c r="Q74" s="110">
        <f>N74/K74</f>
        <v>0.89092219020172936</v>
      </c>
      <c r="R74" s="290"/>
      <c r="S74" s="47">
        <v>0.75138888888888888</v>
      </c>
      <c r="T74" s="48">
        <v>0.7835185185185185</v>
      </c>
      <c r="U74" s="111">
        <v>4.9999999999999822</v>
      </c>
      <c r="V74" s="112">
        <v>46.266666666666652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-218.1556195965411</v>
      </c>
      <c r="AF74" s="110">
        <f>M74/J74</f>
        <v>0.89092219020172947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1544</v>
      </c>
      <c r="G75" s="103">
        <f t="shared" si="25"/>
        <v>73494.400000000009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1780.9676385773762</v>
      </c>
      <c r="N75" s="106">
        <f>M75/L75</f>
        <v>77.433375590320708</v>
      </c>
      <c r="O75" s="108">
        <f>L75-I75</f>
        <v>0</v>
      </c>
      <c r="P75" s="109">
        <f>N75-K75</f>
        <v>-9.5231461488097295</v>
      </c>
      <c r="Q75" s="110">
        <f>N75/K75</f>
        <v>0.89048381928868814</v>
      </c>
      <c r="R75" s="290"/>
      <c r="S75" s="47">
        <v>0.78680555555555554</v>
      </c>
      <c r="T75" s="48">
        <v>0.82292824074074078</v>
      </c>
      <c r="U75" s="111">
        <v>4.7333333333333272</v>
      </c>
      <c r="V75" s="112">
        <v>52.016666666666751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-219.03236142262381</v>
      </c>
      <c r="AF75" s="110">
        <f>M75/J75</f>
        <v>0.89048381928868814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1781.5969391891351</v>
      </c>
      <c r="N89" s="138">
        <f>M89/L89</f>
        <v>77.460736486484137</v>
      </c>
      <c r="O89" s="139">
        <f>L89-I89</f>
        <v>0</v>
      </c>
      <c r="P89" s="140">
        <f>N89-K89</f>
        <v>-9.4957852526463</v>
      </c>
      <c r="Q89" s="141">
        <f>N89/K89</f>
        <v>0.89079846959456754</v>
      </c>
      <c r="R89" s="291"/>
      <c r="S89" s="142">
        <f>S73</f>
        <v>0.70861111111111108</v>
      </c>
      <c r="T89" s="143">
        <f>INDEX(T73:T88,COUNTA(T73:T88))</f>
        <v>0.82292824074074078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-218.40306081086487</v>
      </c>
      <c r="AF89" s="141">
        <f>M89/J89</f>
        <v>0.89079846959456754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1755</v>
      </c>
      <c r="G90" s="148">
        <f t="shared" ref="G90:G93" si="32">E90*F90</f>
        <v>100561.5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1783.2345469940742</v>
      </c>
      <c r="N90" s="152">
        <f>M90/L90</f>
        <v>84.91593080924163</v>
      </c>
      <c r="O90" s="154">
        <f>L90-I90</f>
        <v>0</v>
      </c>
      <c r="P90" s="155">
        <f>N90-K90</f>
        <v>-10.322164428853611</v>
      </c>
      <c r="Q90" s="156">
        <f>N90/K90</f>
        <v>0.89161727349703712</v>
      </c>
      <c r="R90" s="289">
        <f>Q106</f>
        <v>0.89117676573095173</v>
      </c>
      <c r="S90" s="157">
        <v>0.70833333333333337</v>
      </c>
      <c r="T90" s="158">
        <v>0.74934027777777779</v>
      </c>
      <c r="U90" s="159"/>
      <c r="V90" s="160">
        <v>59.049999999999955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-216.76545300592579</v>
      </c>
      <c r="AF90" s="156">
        <f>M90/J90</f>
        <v>0.89161727349703712</v>
      </c>
      <c r="AG90" s="281">
        <f>AF106</f>
        <v>0.89117676573095173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560</v>
      </c>
      <c r="G91" s="103">
        <f t="shared" si="32"/>
        <v>28375.200000000001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1782.4933687002588</v>
      </c>
      <c r="N91" s="106">
        <f>M91/L91</f>
        <v>89.124668435012936</v>
      </c>
      <c r="O91" s="108">
        <f>L91-I91</f>
        <v>0</v>
      </c>
      <c r="P91" s="109">
        <f>N91-K91</f>
        <v>-10.875331564987064</v>
      </c>
      <c r="Q91" s="110">
        <f>N91/K91</f>
        <v>0.89124668435012933</v>
      </c>
      <c r="R91" s="290"/>
      <c r="S91" s="47">
        <v>0.75288194444444445</v>
      </c>
      <c r="T91" s="48">
        <v>0.76597222222222228</v>
      </c>
      <c r="U91" s="111">
        <v>5.0999999999999979</v>
      </c>
      <c r="V91" s="112">
        <v>18.850000000000069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-217.50663129974123</v>
      </c>
      <c r="AF91" s="110">
        <f>M91/J91</f>
        <v>0.89124668435012944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1278</v>
      </c>
      <c r="G92" s="103">
        <f t="shared" si="32"/>
        <v>69127.02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1781.8745158791673</v>
      </c>
      <c r="N92" s="106">
        <f>M92/L92</f>
        <v>93.782869256798278</v>
      </c>
      <c r="O92" s="108">
        <f>L92-I92</f>
        <v>0</v>
      </c>
      <c r="P92" s="109">
        <f>N92-K92</f>
        <v>-11.480288637938557</v>
      </c>
      <c r="Q92" s="110">
        <f>N92/K92</f>
        <v>0.89093725793958367</v>
      </c>
      <c r="R92" s="290"/>
      <c r="S92" s="47">
        <v>0.76944444444444449</v>
      </c>
      <c r="T92" s="48">
        <v>0.79932870370370368</v>
      </c>
      <c r="U92" s="111">
        <v>4.9999999999999822</v>
      </c>
      <c r="V92" s="112">
        <v>43.033333333333239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-218.12548412083265</v>
      </c>
      <c r="AF92" s="110">
        <f>M92/J92</f>
        <v>0.89093725793958367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1943</v>
      </c>
      <c r="G93" s="103">
        <f t="shared" si="32"/>
        <v>113024.31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1603.5763411279227</v>
      </c>
      <c r="N93" s="106">
        <f>M93/L93</f>
        <v>84.398754796206461</v>
      </c>
      <c r="O93" s="108">
        <f>L93-I93</f>
        <v>0</v>
      </c>
      <c r="P93" s="109">
        <f>N93-K93</f>
        <v>-10.338087309056704</v>
      </c>
      <c r="Q93" s="110">
        <f>N93/K93</f>
        <v>0.89087574507106815</v>
      </c>
      <c r="R93" s="290"/>
      <c r="S93" s="47">
        <v>0.80368055555555551</v>
      </c>
      <c r="T93" s="48">
        <v>0.85416666666666663</v>
      </c>
      <c r="U93" s="111">
        <v>6.2666666666666337</v>
      </c>
      <c r="V93" s="112">
        <v>72.700000000000017</v>
      </c>
      <c r="W93" s="113"/>
      <c r="X93" s="116"/>
      <c r="Y93" s="12"/>
      <c r="Z93" s="198"/>
      <c r="AA93" s="276"/>
      <c r="AB93" s="277"/>
      <c r="AC93" s="12">
        <v>2</v>
      </c>
      <c r="AD93" s="198"/>
      <c r="AE93" s="117">
        <f>M93-J93</f>
        <v>-196.42365887207734</v>
      </c>
      <c r="AF93" s="110">
        <f>M93/J93</f>
        <v>0.89087574507106815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1737.7946931753559</v>
      </c>
      <c r="N106" s="138">
        <f>M106/L106</f>
        <v>87.989604717739539</v>
      </c>
      <c r="O106" s="139">
        <f>L106-I106</f>
        <v>0</v>
      </c>
      <c r="P106" s="140">
        <f>N106-K106</f>
        <v>-10.744572497450335</v>
      </c>
      <c r="Q106" s="141">
        <f>N106/K106</f>
        <v>0.89117676573095173</v>
      </c>
      <c r="R106" s="291"/>
      <c r="S106" s="142">
        <f>S90</f>
        <v>0.70833333333333337</v>
      </c>
      <c r="T106" s="143">
        <f>INDEX(T90:T105,COUNTA(T90:T105))</f>
        <v>0.85416666666666663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5</v>
      </c>
      <c r="AD106" s="180">
        <f t="shared" si="38"/>
        <v>0</v>
      </c>
      <c r="AE106" s="168">
        <f>M106-J106</f>
        <v>-212.20530682464414</v>
      </c>
      <c r="AF106" s="141">
        <f>M106/J106</f>
        <v>0.89117676573095173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396" priority="2" operator="greaterThan">
      <formula>0</formula>
    </cfRule>
  </conditionalFormatting>
  <conditionalFormatting sqref="P5:P106 AE5:AE106">
    <cfRule type="cellIs" dxfId="395" priority="5" operator="lessThan">
      <formula>0</formula>
    </cfRule>
  </conditionalFormatting>
  <conditionalFormatting sqref="Q5:Q106 AF5:AF106">
    <cfRule type="cellIs" dxfId="394" priority="3" operator="greaterThan">
      <formula>1</formula>
    </cfRule>
    <cfRule type="cellIs" dxfId="393" priority="4" operator="lessThan">
      <formula>0.8</formula>
    </cfRule>
  </conditionalFormatting>
  <conditionalFormatting sqref="AG5 R5:R106">
    <cfRule type="cellIs" dxfId="392" priority="6" operator="lessThan">
      <formula>0.8</formula>
    </cfRule>
  </conditionalFormatting>
  <conditionalFormatting sqref="AG22:AG57">
    <cfRule type="cellIs" dxfId="391" priority="7" operator="lessThan">
      <formula>0.8</formula>
    </cfRule>
  </conditionalFormatting>
  <conditionalFormatting sqref="AG63:AG71">
    <cfRule type="cellIs" dxfId="390" priority="8" operator="lessThan">
      <formula>0.8</formula>
    </cfRule>
  </conditionalFormatting>
  <conditionalFormatting sqref="AG73:AG106">
    <cfRule type="cellIs" dxfId="389" priority="1" operator="lessThan">
      <formula>0.8</formula>
    </cfRule>
  </conditionalFormatting>
  <dataValidations count="1">
    <dataValidation type="list" allowBlank="1" showInputMessage="1" showErrorMessage="1" sqref="AA5:AB106" xr:uid="{8D195A38-F8D1-48D5-8A41-0705B0F45C46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B763-C430-433A-B4BC-C196C16776DB}">
  <sheetPr>
    <tabColor theme="8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243</v>
      </c>
      <c r="D3" s="263"/>
      <c r="E3" s="3" t="s">
        <v>2</v>
      </c>
      <c r="F3" s="264">
        <f>'0216(18度C)'!D1+'0216(4度C)'!D1</f>
        <v>109358</v>
      </c>
      <c r="G3" s="265"/>
      <c r="H3" s="3" t="s">
        <v>3</v>
      </c>
      <c r="I3" s="266">
        <f>'0216(18度C)'!F1+'0216(4度C)'!F1</f>
        <v>3332137.94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'0216(4度C)'!Y2</f>
        <v>0</v>
      </c>
      <c r="P6" s="229">
        <f>'0216(4度C)'!Z2</f>
        <v>0</v>
      </c>
      <c r="Q6" s="229">
        <f>'0216(4度C)'!AC2</f>
        <v>29</v>
      </c>
      <c r="R6" s="229">
        <f>'0216(4度C)'!AD2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486.32700735717299</v>
      </c>
      <c r="F7" s="235" t="e">
        <f>AVERAGE(#REF!,D15:K15)</f>
        <v>#REF!</v>
      </c>
      <c r="G7" s="236">
        <f>AVERAGE(D15:K15)</f>
        <v>184.42985981537157</v>
      </c>
      <c r="H7" s="237"/>
      <c r="I7" s="236">
        <f>AVERAGE(L15:O15)</f>
        <v>82.717866567370351</v>
      </c>
      <c r="J7" s="237"/>
      <c r="K7" s="236">
        <f>AVERAGE(D33:O33)</f>
        <v>652.18543882995937</v>
      </c>
      <c r="L7" s="237"/>
      <c r="M7" s="236">
        <f>AVERAGE(P33:X33)</f>
        <v>690.25826393919135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0.89063190823736027</v>
      </c>
      <c r="F8" s="243" t="e">
        <f>AVERAGE(D16:K16,#REF!)</f>
        <v>#REF!</v>
      </c>
      <c r="G8" s="222">
        <f>AVERAGE(D16:K16)</f>
        <v>0.89855018545211862</v>
      </c>
      <c r="H8" s="223"/>
      <c r="I8" s="222">
        <f>AVERAGE(L16:O16)</f>
        <v>0.89090654045450812</v>
      </c>
      <c r="J8" s="223"/>
      <c r="K8" s="222">
        <f>AVERAGE(D34:O34)</f>
        <v>0.88884777127846704</v>
      </c>
      <c r="L8" s="223"/>
      <c r="M8" s="222">
        <f>AVERAGE(P34:X34)</f>
        <v>0.88632839792936624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86.554896111759618</v>
      </c>
      <c r="F15" s="35" t="s">
        <v>42</v>
      </c>
      <c r="G15" s="35">
        <v>77.483495640563191</v>
      </c>
      <c r="H15" s="35">
        <v>80.798055953072719</v>
      </c>
      <c r="I15" s="35">
        <v>492.8829915560907</v>
      </c>
      <c r="J15" s="35" t="s">
        <v>42</v>
      </c>
      <c r="K15" s="36" t="s">
        <v>42</v>
      </c>
      <c r="L15" s="34" t="s">
        <v>42</v>
      </c>
      <c r="M15" s="37">
        <v>77.450384434187939</v>
      </c>
      <c r="N15" s="35" t="s">
        <v>42</v>
      </c>
      <c r="O15" s="38">
        <v>87.985348700552777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0.90592155202296754</v>
      </c>
      <c r="F16" s="43" t="s">
        <v>42</v>
      </c>
      <c r="G16" s="43">
        <f t="shared" si="0"/>
        <v>0.89106019986647667</v>
      </c>
      <c r="H16" s="43">
        <f t="shared" si="0"/>
        <v>0.89367546735974368</v>
      </c>
      <c r="I16" s="43">
        <f t="shared" si="0"/>
        <v>0.90354352255928638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0.89067942099316122</v>
      </c>
      <c r="N16" s="43" t="s">
        <v>42</v>
      </c>
      <c r="O16" s="46">
        <f t="shared" ref="O16" si="2">O15/O14</f>
        <v>0.89113365991585503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0.2918634259259259</v>
      </c>
      <c r="F17" s="48" t="s">
        <v>42</v>
      </c>
      <c r="G17" s="48">
        <v>0.29166666666666669</v>
      </c>
      <c r="H17" s="48">
        <v>0.25</v>
      </c>
      <c r="I17" s="48">
        <v>0.44248842592592591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0.54040509259259262</v>
      </c>
      <c r="F18" s="48" t="s">
        <v>42</v>
      </c>
      <c r="G18" s="48">
        <v>0.56134259259259256</v>
      </c>
      <c r="H18" s="48">
        <v>0.47013888888888888</v>
      </c>
      <c r="I18" s="48">
        <v>0.45208333333333334</v>
      </c>
      <c r="J18" s="48" t="s">
        <v>42</v>
      </c>
      <c r="K18" s="48" t="s">
        <v>42</v>
      </c>
      <c r="L18" s="47" t="s">
        <v>42</v>
      </c>
      <c r="M18" s="49">
        <v>0.81666666666666665</v>
      </c>
      <c r="N18" s="48" t="s">
        <v>42</v>
      </c>
      <c r="O18" s="50">
        <v>0.84513888888888888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/>
      <c r="G21" s="52">
        <v>7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267.5730816383134</v>
      </c>
      <c r="H33" s="35">
        <v>389.91695048735272</v>
      </c>
      <c r="I33" s="35" t="s">
        <v>42</v>
      </c>
      <c r="J33" s="35" t="s">
        <v>42</v>
      </c>
      <c r="K33" s="35">
        <v>740.62991606425078</v>
      </c>
      <c r="L33" s="35" t="s">
        <v>42</v>
      </c>
      <c r="M33" s="35">
        <v>683.25151598658874</v>
      </c>
      <c r="N33" s="35">
        <v>997.11301196487045</v>
      </c>
      <c r="O33" s="35">
        <v>834.62815683837982</v>
      </c>
      <c r="P33" s="34">
        <v>267.58863808941163</v>
      </c>
      <c r="Q33" s="35" t="s">
        <v>42</v>
      </c>
      <c r="R33" s="35" t="s">
        <v>42</v>
      </c>
      <c r="S33" s="35" t="s">
        <v>42</v>
      </c>
      <c r="T33" s="35">
        <v>704.15663758622941</v>
      </c>
      <c r="U33" s="35" t="s">
        <v>42</v>
      </c>
      <c r="V33" s="35">
        <v>683.42726135401415</v>
      </c>
      <c r="W33" s="35">
        <v>971.7244176977548</v>
      </c>
      <c r="X33" s="38">
        <v>824.39436496854671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0.87332880812505065</v>
      </c>
      <c r="H34" s="43">
        <f>H33/H32</f>
        <v>0.89980834727850634</v>
      </c>
      <c r="I34" s="43" t="s">
        <v>42</v>
      </c>
      <c r="J34" s="43" t="s">
        <v>42</v>
      </c>
      <c r="K34" s="43">
        <f>K33/K32</f>
        <v>0.8977332315930312</v>
      </c>
      <c r="L34" s="43" t="s">
        <v>42</v>
      </c>
      <c r="M34" s="43">
        <f>M33/M32</f>
        <v>0.89719896038642966</v>
      </c>
      <c r="N34" s="43">
        <f>N33/N32</f>
        <v>0.87980559879253284</v>
      </c>
      <c r="O34" s="43">
        <f>O33/O32</f>
        <v>0.88521168149525131</v>
      </c>
      <c r="P34" s="42">
        <f>P33/P32</f>
        <v>0.87337958265294069</v>
      </c>
      <c r="Q34" s="43" t="s">
        <v>42</v>
      </c>
      <c r="R34" s="43" t="s">
        <v>42</v>
      </c>
      <c r="S34" s="43" t="s">
        <v>42</v>
      </c>
      <c r="T34" s="43">
        <f>T33/T32</f>
        <v>0.89416715883965636</v>
      </c>
      <c r="U34" s="43" t="s">
        <v>42</v>
      </c>
      <c r="V34" s="43">
        <f>V33/V32</f>
        <v>0.89742973713153373</v>
      </c>
      <c r="W34" s="43">
        <f>W33/W32</f>
        <v>0.88338583427068618</v>
      </c>
      <c r="X34" s="46">
        <f>X33/X32</f>
        <v>0.88327967675201435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0.34583333333333333</v>
      </c>
      <c r="H35" s="48">
        <v>0.291875</v>
      </c>
      <c r="I35" s="48" t="s">
        <v>42</v>
      </c>
      <c r="J35" s="48" t="s">
        <v>42</v>
      </c>
      <c r="K35" s="48">
        <v>0.2918634259259259</v>
      </c>
      <c r="L35" s="48" t="s">
        <v>42</v>
      </c>
      <c r="M35" s="48">
        <v>0.29181712962962963</v>
      </c>
      <c r="N35" s="48">
        <v>0.29166666666666669</v>
      </c>
      <c r="O35" s="48">
        <v>0.29197916666666668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0.70847222222222217</v>
      </c>
      <c r="W35" s="48">
        <v>0.70840277777777783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0.43893518518518521</v>
      </c>
      <c r="H36" s="48">
        <v>0.3263888888888889</v>
      </c>
      <c r="I36" s="48" t="s">
        <v>42</v>
      </c>
      <c r="J36" s="48" t="s">
        <v>42</v>
      </c>
      <c r="K36" s="48">
        <v>0.38541666666666669</v>
      </c>
      <c r="L36" s="48" t="s">
        <v>42</v>
      </c>
      <c r="M36" s="48">
        <v>0.36527777777777776</v>
      </c>
      <c r="N36" s="48">
        <v>0.42373842592592592</v>
      </c>
      <c r="O36" s="48">
        <v>0.40306712962962965</v>
      </c>
      <c r="P36" s="47">
        <v>0.79027777777777775</v>
      </c>
      <c r="Q36" s="48" t="s">
        <v>42</v>
      </c>
      <c r="R36" s="48" t="s">
        <v>42</v>
      </c>
      <c r="S36" s="48" t="s">
        <v>42</v>
      </c>
      <c r="T36" s="48">
        <v>0.82711805555555551</v>
      </c>
      <c r="U36" s="48" t="s">
        <v>42</v>
      </c>
      <c r="V36" s="48">
        <v>0.81805555555555554</v>
      </c>
      <c r="W36" s="48">
        <v>0.90416666666666667</v>
      </c>
      <c r="X36" s="50">
        <v>0.8682523148148148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9ED02-A7C0-4362-BBB2-9BE586D0E10D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2" sqref="N42"/>
      <selection pane="bottomLeft" activeCell="N42" sqref="N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73743</v>
      </c>
      <c r="E1" s="88" t="s">
        <v>3</v>
      </c>
      <c r="F1" s="89">
        <f>SUM(G5:G191)</f>
        <v>1455021.92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46069</v>
      </c>
      <c r="B2" s="332"/>
      <c r="C2" s="92" t="s">
        <v>40</v>
      </c>
      <c r="D2" s="93">
        <f>AVERAGE(N21,N38,N55,N72,N89,N106,N123,N140,N157,N174,N191)</f>
        <v>669.49126842506485</v>
      </c>
      <c r="E2" s="93" t="s">
        <v>91</v>
      </c>
      <c r="F2" s="94">
        <f>F1/D1</f>
        <v>19.730983550981108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1424</v>
      </c>
      <c r="G5" s="148">
        <f t="shared" ref="G5:G8" si="0">E5*F5</f>
        <v>40683.68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3123.9488117001783</v>
      </c>
      <c r="N5" s="152">
        <f>M5/L5</f>
        <v>260.32906764168155</v>
      </c>
      <c r="O5" s="154">
        <f>L5-I5</f>
        <v>0</v>
      </c>
      <c r="P5" s="155">
        <f>N5-K5</f>
        <v>-39.670932358318453</v>
      </c>
      <c r="Q5" s="156">
        <f>N5/K5</f>
        <v>0.86776355880560518</v>
      </c>
      <c r="R5" s="289">
        <f>Q21</f>
        <v>0.87332880812505065</v>
      </c>
      <c r="S5" s="157">
        <v>0.34583333333333333</v>
      </c>
      <c r="T5" s="158">
        <v>0.36482638888888891</v>
      </c>
      <c r="U5" s="159"/>
      <c r="V5" s="160">
        <v>27.350000000000037</v>
      </c>
      <c r="W5" s="161"/>
      <c r="X5" s="162"/>
      <c r="Y5" s="292"/>
      <c r="Z5" s="293"/>
      <c r="AA5" s="115">
        <f>M5-J5</f>
        <v>-476.05118829982166</v>
      </c>
      <c r="AB5" s="156">
        <f>M5/J5</f>
        <v>0.86776355880560507</v>
      </c>
      <c r="AC5" s="281">
        <f>AB21</f>
        <v>0.87332880812505065</v>
      </c>
    </row>
    <row r="6" spans="1:29" ht="15.75" customHeight="1">
      <c r="A6" s="285"/>
      <c r="B6" s="100" t="s">
        <v>114</v>
      </c>
      <c r="C6" s="274" t="s">
        <v>115</v>
      </c>
      <c r="D6" s="275"/>
      <c r="E6" s="101">
        <v>29.85</v>
      </c>
      <c r="F6" s="102">
        <v>1782</v>
      </c>
      <c r="G6" s="103">
        <f t="shared" si="0"/>
        <v>53192.700000000004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3140.088105726868</v>
      </c>
      <c r="N6" s="106">
        <f>M6/L6</f>
        <v>261.67400881057233</v>
      </c>
      <c r="O6" s="108">
        <f>L6-I6</f>
        <v>0</v>
      </c>
      <c r="P6" s="109">
        <f>N6-K6</f>
        <v>-38.325991189427668</v>
      </c>
      <c r="Q6" s="110">
        <f>N6/K6</f>
        <v>0.87224669603524108</v>
      </c>
      <c r="R6" s="290"/>
      <c r="S6" s="47">
        <v>0.36805555555555552</v>
      </c>
      <c r="T6" s="48">
        <v>0.39170138888888889</v>
      </c>
      <c r="U6" s="111">
        <v>4.6499999999999275</v>
      </c>
      <c r="V6" s="112">
        <v>34.050000000000047</v>
      </c>
      <c r="W6" s="113"/>
      <c r="X6" s="116"/>
      <c r="Y6" s="276"/>
      <c r="Z6" s="277"/>
      <c r="AA6" s="117">
        <f>M6-J6</f>
        <v>-459.91189427313202</v>
      </c>
      <c r="AB6" s="110">
        <f>M6/J6</f>
        <v>0.87224669603524108</v>
      </c>
      <c r="AC6" s="282"/>
    </row>
    <row r="7" spans="1:29" ht="15.75" customHeight="1">
      <c r="A7" s="285"/>
      <c r="B7" s="100" t="s">
        <v>114</v>
      </c>
      <c r="C7" s="274" t="s">
        <v>116</v>
      </c>
      <c r="D7" s="275"/>
      <c r="E7" s="101">
        <v>29.52</v>
      </c>
      <c r="F7" s="102">
        <v>1693</v>
      </c>
      <c r="G7" s="103">
        <f t="shared" si="0"/>
        <v>49977.36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3140.0309119010722</v>
      </c>
      <c r="N7" s="106">
        <f>M7/L7</f>
        <v>261.66924265842266</v>
      </c>
      <c r="O7" s="108">
        <f>L7-I7</f>
        <v>0</v>
      </c>
      <c r="P7" s="109">
        <f>N7-K7</f>
        <v>-38.330757341577339</v>
      </c>
      <c r="Q7" s="110">
        <f>N7/K7</f>
        <v>0.87223080886140891</v>
      </c>
      <c r="R7" s="290"/>
      <c r="S7" s="47">
        <v>0.39513888888888882</v>
      </c>
      <c r="T7" s="48">
        <v>0.41760416666666667</v>
      </c>
      <c r="U7" s="111">
        <v>4.9499999999998945</v>
      </c>
      <c r="V7" s="112">
        <v>32.350000000000101</v>
      </c>
      <c r="W7" s="113"/>
      <c r="X7" s="116"/>
      <c r="Y7" s="276"/>
      <c r="Z7" s="277"/>
      <c r="AA7" s="117">
        <f>M7-J7</f>
        <v>-459.96908809892784</v>
      </c>
      <c r="AB7" s="110">
        <f>M7/J7</f>
        <v>0.87223080886140891</v>
      </c>
      <c r="AC7" s="282"/>
    </row>
    <row r="8" spans="1:29" ht="15.75" customHeight="1">
      <c r="A8" s="285"/>
      <c r="B8" s="100" t="s">
        <v>114</v>
      </c>
      <c r="C8" s="274" t="s">
        <v>119</v>
      </c>
      <c r="D8" s="275"/>
      <c r="E8" s="101">
        <v>25.64</v>
      </c>
      <c r="F8" s="102">
        <v>1378</v>
      </c>
      <c r="G8" s="103">
        <f t="shared" si="0"/>
        <v>35331.919999999998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3171.8670076726121</v>
      </c>
      <c r="N8" s="106">
        <f>M8/L8</f>
        <v>288.35154615205562</v>
      </c>
      <c r="O8" s="108">
        <f>L8-I8</f>
        <v>0</v>
      </c>
      <c r="P8" s="109">
        <f>N8-K8</f>
        <v>-38.921181120671633</v>
      </c>
      <c r="Q8" s="110">
        <f>N8/K8</f>
        <v>0.88107416879794775</v>
      </c>
      <c r="R8" s="290"/>
      <c r="S8" s="47">
        <v>0.42083333333333323</v>
      </c>
      <c r="T8" s="48">
        <v>0.43893518518518521</v>
      </c>
      <c r="U8" s="111">
        <v>4.6499999999998476</v>
      </c>
      <c r="V8" s="112">
        <v>26.066666666666851</v>
      </c>
      <c r="W8" s="113"/>
      <c r="X8" s="116"/>
      <c r="Y8" s="276"/>
      <c r="Z8" s="277"/>
      <c r="AA8" s="117">
        <f>M8-J8</f>
        <v>-428.13299232738791</v>
      </c>
      <c r="AB8" s="110">
        <f>M8/J8</f>
        <v>0.88107416879794775</v>
      </c>
      <c r="AC8" s="282"/>
    </row>
    <row r="9" spans="1:29" ht="15.75" customHeight="1">
      <c r="A9" s="28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3143.9837092501825</v>
      </c>
      <c r="N21" s="138">
        <f>M21/L21</f>
        <v>267.5730816383134</v>
      </c>
      <c r="O21" s="139">
        <f>L21-I21</f>
        <v>0</v>
      </c>
      <c r="P21" s="140">
        <f>N21-K21</f>
        <v>-38.809897085090881</v>
      </c>
      <c r="Q21" s="141">
        <f>N21/K21</f>
        <v>0.87332880812505065</v>
      </c>
      <c r="R21" s="291"/>
      <c r="S21" s="142">
        <f>S5</f>
        <v>0.34583333333333333</v>
      </c>
      <c r="T21" s="143">
        <f>INDEX(T5:T20,COUNTA(T5:T20))</f>
        <v>0.43893518518518521</v>
      </c>
      <c r="U21" s="144"/>
      <c r="V21" s="166"/>
      <c r="W21" s="167"/>
      <c r="X21" s="138"/>
      <c r="Y21" s="279"/>
      <c r="Z21" s="280"/>
      <c r="AA21" s="168">
        <f>M21-J21</f>
        <v>-456.01629074981747</v>
      </c>
      <c r="AB21" s="141">
        <f>M21/J21</f>
        <v>0.87332880812505065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807</v>
      </c>
      <c r="G22" s="148">
        <f t="shared" ref="G22:G23" si="5">E22*F22</f>
        <v>11322.21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2339.1304347826044</v>
      </c>
      <c r="N22" s="152">
        <f>M22/L22</f>
        <v>389.85507246376739</v>
      </c>
      <c r="O22" s="154">
        <f>L22-I22</f>
        <v>0</v>
      </c>
      <c r="P22" s="155">
        <f>N22-K22</f>
        <v>-43.478260869565929</v>
      </c>
      <c r="Q22" s="156">
        <f>N22/K22</f>
        <v>0.89966555183946328</v>
      </c>
      <c r="R22" s="289">
        <f>Q38</f>
        <v>0.89980834727850634</v>
      </c>
      <c r="S22" s="157">
        <v>0.291875</v>
      </c>
      <c r="T22" s="158">
        <v>0.30625000000000002</v>
      </c>
      <c r="U22" s="159"/>
      <c r="V22" s="160">
        <v>20.700000000000038</v>
      </c>
      <c r="W22" s="158"/>
      <c r="X22" s="169"/>
      <c r="Y22" s="292"/>
      <c r="Z22" s="293"/>
      <c r="AA22" s="115">
        <f>M22-J22</f>
        <v>-260.86956521739558</v>
      </c>
      <c r="AB22" s="156">
        <f>M22/J22</f>
        <v>0.89966555183946328</v>
      </c>
      <c r="AC22" s="281">
        <f>AB38</f>
        <v>0.89980834727850623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921</v>
      </c>
      <c r="G23" s="103">
        <f t="shared" si="5"/>
        <v>13345.29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2339.8729710656276</v>
      </c>
      <c r="N23" s="106">
        <f>M23/L23</f>
        <v>389.97882851093794</v>
      </c>
      <c r="O23" s="108">
        <f>L23-I23</f>
        <v>0</v>
      </c>
      <c r="P23" s="109">
        <f>N23-K23</f>
        <v>-43.35450482239537</v>
      </c>
      <c r="Q23" s="110">
        <f>N23/K23</f>
        <v>0.89995114271754917</v>
      </c>
      <c r="R23" s="290"/>
      <c r="S23" s="47">
        <v>0.3099884259259259</v>
      </c>
      <c r="T23" s="48">
        <v>0.3263888888888889</v>
      </c>
      <c r="U23" s="111">
        <v>5.3833333333332689</v>
      </c>
      <c r="V23" s="112">
        <v>23.61666666666671</v>
      </c>
      <c r="W23" s="113"/>
      <c r="X23" s="13"/>
      <c r="Y23" s="276"/>
      <c r="Z23" s="277"/>
      <c r="AA23" s="117">
        <f>M23-J23</f>
        <v>-260.12702893437245</v>
      </c>
      <c r="AB23" s="110">
        <f>M23/J23</f>
        <v>0.89995114271754906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2339.5017029241162</v>
      </c>
      <c r="N38" s="138">
        <f>M38/L38</f>
        <v>389.91695048735272</v>
      </c>
      <c r="O38" s="139">
        <f>L38-I38</f>
        <v>0</v>
      </c>
      <c r="P38" s="140">
        <f>N38-K38</f>
        <v>-43.416382845980593</v>
      </c>
      <c r="Q38" s="141">
        <f>N38/K38</f>
        <v>0.89980834727850634</v>
      </c>
      <c r="R38" s="291"/>
      <c r="S38" s="142">
        <f>S22</f>
        <v>0.291875</v>
      </c>
      <c r="T38" s="143">
        <f>INDEX(T22:T37,COUNTA(T22:T37))</f>
        <v>0.3263888888888889</v>
      </c>
      <c r="U38" s="144"/>
      <c r="V38" s="166"/>
      <c r="W38" s="167"/>
      <c r="X38" s="138"/>
      <c r="Y38" s="279"/>
      <c r="Z38" s="280"/>
      <c r="AA38" s="168">
        <f>M38-J38</f>
        <v>-260.49829707588378</v>
      </c>
      <c r="AB38" s="141">
        <f>M38/J38</f>
        <v>0.89980834727850623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2058</v>
      </c>
      <c r="G39" s="148">
        <f t="shared" ref="G39:G41" si="9">E39*F39</f>
        <v>36817.620000000003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2959.9680383539703</v>
      </c>
      <c r="N39" s="152">
        <f>M39/L39</f>
        <v>739.99200958849258</v>
      </c>
      <c r="O39" s="154">
        <f>L39-I39</f>
        <v>0</v>
      </c>
      <c r="P39" s="155">
        <f>N39-K39</f>
        <v>-85.007990411507421</v>
      </c>
      <c r="Q39" s="156">
        <f>N39/K39</f>
        <v>0.89696001162241523</v>
      </c>
      <c r="R39" s="289">
        <f>Q55</f>
        <v>0.8977332315930312</v>
      </c>
      <c r="S39" s="157">
        <v>0.2918634259259259</v>
      </c>
      <c r="T39" s="158">
        <v>0.32083333333333336</v>
      </c>
      <c r="U39" s="159"/>
      <c r="V39" s="160">
        <v>41.71666666666674</v>
      </c>
      <c r="W39" s="158"/>
      <c r="X39" s="169"/>
      <c r="Y39" s="292"/>
      <c r="Z39" s="293"/>
      <c r="AA39" s="115">
        <f>M39-J39</f>
        <v>-340.03196164602969</v>
      </c>
      <c r="AB39" s="156">
        <f>M39/J39</f>
        <v>0.89696001162241523</v>
      </c>
      <c r="AC39" s="281">
        <f>AB55</f>
        <v>0.8977332315930312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902</v>
      </c>
      <c r="G40" s="103">
        <f t="shared" si="9"/>
        <v>19347.899999999998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2968.1901279707586</v>
      </c>
      <c r="N40" s="106">
        <f>M40/L40</f>
        <v>742.04753199268964</v>
      </c>
      <c r="O40" s="108">
        <f>L40-I40</f>
        <v>0</v>
      </c>
      <c r="P40" s="109">
        <f>N40-K40</f>
        <v>-82.952468007310358</v>
      </c>
      <c r="Q40" s="110">
        <f>N40/K40</f>
        <v>0.89945155393053289</v>
      </c>
      <c r="R40" s="290"/>
      <c r="S40" s="47">
        <v>0.32430555555555557</v>
      </c>
      <c r="T40" s="48">
        <v>0.33696759259259257</v>
      </c>
      <c r="U40" s="111">
        <v>4.9999999999999822</v>
      </c>
      <c r="V40" s="112">
        <v>18.233333333333277</v>
      </c>
      <c r="W40" s="113"/>
      <c r="X40" s="116"/>
      <c r="Y40" s="276"/>
      <c r="Z40" s="277"/>
      <c r="AA40" s="117">
        <f>M40-J40</f>
        <v>-331.80987202924143</v>
      </c>
      <c r="AB40" s="110">
        <f>M40/J40</f>
        <v>0.89945155393053289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3183</v>
      </c>
      <c r="G41" s="103">
        <f t="shared" si="9"/>
        <v>53028.78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2959.4008264462818</v>
      </c>
      <c r="N41" s="106">
        <f>M41/L41</f>
        <v>739.85020661157046</v>
      </c>
      <c r="O41" s="108">
        <f>L41-I41</f>
        <v>0</v>
      </c>
      <c r="P41" s="109">
        <f>N41-K41</f>
        <v>-85.149793388429543</v>
      </c>
      <c r="Q41" s="110">
        <f>N41/K41</f>
        <v>0.89678812922614604</v>
      </c>
      <c r="R41" s="290"/>
      <c r="S41" s="47">
        <v>0.34060185185185188</v>
      </c>
      <c r="T41" s="48">
        <v>0.38541666666666669</v>
      </c>
      <c r="U41" s="111">
        <v>5.2333333333334053</v>
      </c>
      <c r="V41" s="112">
        <v>64.533333333333317</v>
      </c>
      <c r="W41" s="113"/>
      <c r="X41" s="13"/>
      <c r="Y41" s="276"/>
      <c r="Z41" s="277"/>
      <c r="AA41" s="117">
        <f>M41-J41</f>
        <v>-340.59917355371817</v>
      </c>
      <c r="AB41" s="110">
        <f>M41/J41</f>
        <v>0.89678812922614604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2962.5196642570031</v>
      </c>
      <c r="N55" s="138">
        <f>M55/L55</f>
        <v>740.62991606425078</v>
      </c>
      <c r="O55" s="139">
        <f>L55-I55</f>
        <v>0</v>
      </c>
      <c r="P55" s="140">
        <f>N55-K55</f>
        <v>-84.370083935749221</v>
      </c>
      <c r="Q55" s="141">
        <f>N55/K55</f>
        <v>0.8977332315930312</v>
      </c>
      <c r="R55" s="291"/>
      <c r="S55" s="142">
        <f>S39</f>
        <v>0.2918634259259259</v>
      </c>
      <c r="T55" s="143">
        <f>INDEX(T39:T54,COUNTA(T39:T54))</f>
        <v>0.38541666666666669</v>
      </c>
      <c r="U55" s="144"/>
      <c r="V55" s="166"/>
      <c r="W55" s="167"/>
      <c r="X55" s="138"/>
      <c r="Y55" s="279"/>
      <c r="Z55" s="280"/>
      <c r="AA55" s="168">
        <f>M55-J55</f>
        <v>-337.48033574299689</v>
      </c>
      <c r="AB55" s="141">
        <f>M55/J55</f>
        <v>0.8977332315930312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730</v>
      </c>
      <c r="G56" s="148">
        <f t="shared" ref="G56:G58" si="14">E56*F56</f>
        <v>16264.400000000001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2962.7959413754293</v>
      </c>
      <c r="N56" s="152">
        <f>M56/L56</f>
        <v>592.55918827508583</v>
      </c>
      <c r="O56" s="154">
        <f>L56-I56</f>
        <v>0</v>
      </c>
      <c r="P56" s="155">
        <f>N56-K56</f>
        <v>-67.44081172491417</v>
      </c>
      <c r="Q56" s="156">
        <f>N56/K56</f>
        <v>0.89781695193194822</v>
      </c>
      <c r="R56" s="289">
        <f>Q72</f>
        <v>0.89719896038642966</v>
      </c>
      <c r="S56" s="157">
        <v>0.29181712962962963</v>
      </c>
      <c r="T56" s="158">
        <v>0.30208333333333331</v>
      </c>
      <c r="U56" s="159"/>
      <c r="V56" s="160">
        <v>14.783333333333299</v>
      </c>
      <c r="W56" s="161"/>
      <c r="X56" s="162"/>
      <c r="Y56" s="292"/>
      <c r="Z56" s="293"/>
      <c r="AA56" s="115">
        <f>M56-J56</f>
        <v>-337.20405862457073</v>
      </c>
      <c r="AB56" s="156">
        <f>M56/J56</f>
        <v>0.89781695193194822</v>
      </c>
      <c r="AC56" s="281">
        <f>AB72</f>
        <v>0.89719896038642966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1528</v>
      </c>
      <c r="G57" s="103">
        <f t="shared" si="14"/>
        <v>41668.559999999998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2960.6027987082894</v>
      </c>
      <c r="N57" s="106">
        <f>M57/L57</f>
        <v>592.12055974165787</v>
      </c>
      <c r="O57" s="108">
        <f>L57-I57</f>
        <v>0</v>
      </c>
      <c r="P57" s="109">
        <f>N57-K57</f>
        <v>-67.879440258342129</v>
      </c>
      <c r="Q57" s="110">
        <f>N57/K57</f>
        <v>0.89715236324493619</v>
      </c>
      <c r="R57" s="290"/>
      <c r="S57" s="47">
        <v>0.30557870370370371</v>
      </c>
      <c r="T57" s="48">
        <v>0.32708333333333334</v>
      </c>
      <c r="U57" s="111">
        <v>5.0333333333333741</v>
      </c>
      <c r="V57" s="112">
        <v>30.966666666666658</v>
      </c>
      <c r="W57" s="113"/>
      <c r="X57" s="116"/>
      <c r="Y57" s="276"/>
      <c r="Z57" s="277"/>
      <c r="AA57" s="117">
        <f>M57-J57</f>
        <v>-339.39720129171064</v>
      </c>
      <c r="AB57" s="110">
        <f>M57/J57</f>
        <v>0.89715236324493619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2446</v>
      </c>
      <c r="G58" s="103">
        <f t="shared" si="14"/>
        <v>45324.380000000005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2958.8709677419356</v>
      </c>
      <c r="N58" s="106">
        <f>M58/L58</f>
        <v>986.29032258064524</v>
      </c>
      <c r="O58" s="108">
        <f>L58-I58</f>
        <v>0</v>
      </c>
      <c r="P58" s="109">
        <f>N58-K58</f>
        <v>-113.70967741935476</v>
      </c>
      <c r="Q58" s="110">
        <f>N58/K58</f>
        <v>0.89662756598240478</v>
      </c>
      <c r="R58" s="290"/>
      <c r="S58" s="47">
        <v>0.33083333333333331</v>
      </c>
      <c r="T58" s="48">
        <v>0.36527777777777776</v>
      </c>
      <c r="U58" s="111">
        <v>5.3999999999999648</v>
      </c>
      <c r="V58" s="112">
        <v>49.6</v>
      </c>
      <c r="W58" s="113"/>
      <c r="X58" s="116"/>
      <c r="Y58" s="276"/>
      <c r="Z58" s="277"/>
      <c r="AA58" s="117">
        <f>M58-J58</f>
        <v>-341.1290322580644</v>
      </c>
      <c r="AB58" s="110">
        <f>M58/J58</f>
        <v>0.89662756598240467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2960.7565692752178</v>
      </c>
      <c r="N72" s="138">
        <f>M72/L72</f>
        <v>683.25151598658874</v>
      </c>
      <c r="O72" s="139">
        <f>L72-I72</f>
        <v>0</v>
      </c>
      <c r="P72" s="140">
        <f>N72-K72</f>
        <v>-78.286945551872805</v>
      </c>
      <c r="Q72" s="141">
        <f>N72/K72</f>
        <v>0.89719896038642966</v>
      </c>
      <c r="R72" s="291"/>
      <c r="S72" s="142">
        <f>S56</f>
        <v>0.29181712962962963</v>
      </c>
      <c r="T72" s="143">
        <f>INDEX(T56:T71,COUNTA(T56:T71))</f>
        <v>0.36527777777777776</v>
      </c>
      <c r="U72" s="144"/>
      <c r="V72" s="166"/>
      <c r="W72" s="99"/>
      <c r="X72" s="69"/>
      <c r="Y72" s="279"/>
      <c r="Z72" s="280"/>
      <c r="AA72" s="168">
        <f>M72-J72</f>
        <v>-339.24343072478223</v>
      </c>
      <c r="AB72" s="141">
        <f>M72/J72</f>
        <v>0.89719896038642966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738</v>
      </c>
      <c r="G73" s="148">
        <f t="shared" ref="G73:G75" si="18">E73*F73</f>
        <v>13416.84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3144.142011834334</v>
      </c>
      <c r="N73" s="152">
        <f>M73/L73</f>
        <v>1048.0473372781114</v>
      </c>
      <c r="O73" s="154">
        <f>L73-I73</f>
        <v>0</v>
      </c>
      <c r="P73" s="155">
        <f>N73-K73</f>
        <v>-151.9526627218886</v>
      </c>
      <c r="Q73" s="156">
        <f>N73/K73</f>
        <v>0.87337278106509286</v>
      </c>
      <c r="R73" s="289">
        <f>Q89</f>
        <v>0.87980559879253284</v>
      </c>
      <c r="S73" s="157">
        <v>0.29166666666666669</v>
      </c>
      <c r="T73" s="158">
        <v>0.30144675925925923</v>
      </c>
      <c r="U73" s="159"/>
      <c r="V73" s="160">
        <v>14.08333333333327</v>
      </c>
      <c r="W73" s="161"/>
      <c r="X73" s="162"/>
      <c r="Y73" s="292"/>
      <c r="Z73" s="293"/>
      <c r="AA73" s="115">
        <f>M73-J73</f>
        <v>-455.85798816566603</v>
      </c>
      <c r="AB73" s="156">
        <f>M73/J73</f>
        <v>0.87337278106509275</v>
      </c>
      <c r="AC73" s="281">
        <f>AB89</f>
        <v>0.87980559879253273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3192</v>
      </c>
      <c r="G74" s="103">
        <f t="shared" si="18"/>
        <v>44783.759999999995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2691.1475409836112</v>
      </c>
      <c r="N74" s="106">
        <f>M74/L74</f>
        <v>897.04918032787043</v>
      </c>
      <c r="O74" s="108">
        <f>L74-I74</f>
        <v>0</v>
      </c>
      <c r="P74" s="109">
        <f>N74-K74</f>
        <v>-102.95081967212957</v>
      </c>
      <c r="Q74" s="110">
        <f>N74/K74</f>
        <v>0.8970491803278704</v>
      </c>
      <c r="R74" s="290"/>
      <c r="S74" s="47">
        <v>0.31180555555555561</v>
      </c>
      <c r="T74" s="48">
        <v>0.36122685185185183</v>
      </c>
      <c r="U74" s="111">
        <v>14.916666666666787</v>
      </c>
      <c r="V74" s="112">
        <v>71.166666666666544</v>
      </c>
      <c r="W74" s="113"/>
      <c r="X74" s="116"/>
      <c r="Y74" s="276"/>
      <c r="Z74" s="277"/>
      <c r="AA74" s="117">
        <f>M74-J74</f>
        <v>-308.85245901638882</v>
      </c>
      <c r="AB74" s="110">
        <f>M74/J74</f>
        <v>0.8970491803278704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3933</v>
      </c>
      <c r="G75" s="103">
        <f t="shared" si="18"/>
        <v>56163.24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3138.7275548658881</v>
      </c>
      <c r="N75" s="106">
        <f>M75/L75</f>
        <v>1046.2425182886293</v>
      </c>
      <c r="O75" s="108">
        <f>L75-I75</f>
        <v>0</v>
      </c>
      <c r="P75" s="109">
        <f>N75-K75</f>
        <v>-153.7574817113707</v>
      </c>
      <c r="Q75" s="110">
        <f>N75/K75</f>
        <v>0.87186876524052437</v>
      </c>
      <c r="R75" s="290"/>
      <c r="S75" s="47">
        <v>0.37152777777777785</v>
      </c>
      <c r="T75" s="48">
        <v>0.42373842592592592</v>
      </c>
      <c r="U75" s="111">
        <v>14.833333333333467</v>
      </c>
      <c r="V75" s="112">
        <v>75.183333333333223</v>
      </c>
      <c r="W75" s="113"/>
      <c r="X75" s="116"/>
      <c r="Y75" s="276"/>
      <c r="Z75" s="277"/>
      <c r="AA75" s="117">
        <f>M75-J75</f>
        <v>-461.27244513411188</v>
      </c>
      <c r="AB75" s="110">
        <f>M75/J75</f>
        <v>0.87186876524052448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2991.3390358946112</v>
      </c>
      <c r="N89" s="138">
        <f>M89/L89</f>
        <v>997.11301196487045</v>
      </c>
      <c r="O89" s="139">
        <f>L89-I89</f>
        <v>0</v>
      </c>
      <c r="P89" s="140">
        <f>N89-K89</f>
        <v>-136.22032136846281</v>
      </c>
      <c r="Q89" s="141">
        <f>N89/K89</f>
        <v>0.87980559879253284</v>
      </c>
      <c r="R89" s="291"/>
      <c r="S89" s="142">
        <f>S73</f>
        <v>0.29166666666666669</v>
      </c>
      <c r="T89" s="143">
        <f>INDEX(T73:T88,COUNTA(T73:T88))</f>
        <v>0.42373842592592592</v>
      </c>
      <c r="U89" s="144"/>
      <c r="V89" s="166"/>
      <c r="W89" s="99"/>
      <c r="X89" s="69"/>
      <c r="Y89" s="279"/>
      <c r="Z89" s="280"/>
      <c r="AA89" s="168">
        <f>M89-J89</f>
        <v>-408.66096410538876</v>
      </c>
      <c r="AB89" s="141">
        <f>M89/J89</f>
        <v>0.87980559879253273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856</v>
      </c>
      <c r="G90" s="148">
        <f t="shared" ref="G90:G93" si="23">E90*F90</f>
        <v>21425.68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2926.4957264957357</v>
      </c>
      <c r="N90" s="152">
        <f>M90/L90</f>
        <v>731.62393162393391</v>
      </c>
      <c r="O90" s="154">
        <f>L90-I90</f>
        <v>0</v>
      </c>
      <c r="P90" s="155">
        <f>N90-K90</f>
        <v>-93.376068376066087</v>
      </c>
      <c r="Q90" s="156">
        <f>N90/K90</f>
        <v>0.88681688681688964</v>
      </c>
      <c r="R90" s="289">
        <f>Q106</f>
        <v>0.88521168149525131</v>
      </c>
      <c r="S90" s="157">
        <v>0.29197916666666668</v>
      </c>
      <c r="T90" s="158">
        <v>0.30416666666666664</v>
      </c>
      <c r="U90" s="159"/>
      <c r="V90" s="160">
        <v>17.549999999999947</v>
      </c>
      <c r="W90" s="158"/>
      <c r="X90" s="169"/>
      <c r="Y90" s="292"/>
      <c r="Z90" s="293"/>
      <c r="AA90" s="115">
        <f>M90-J90</f>
        <v>-373.50427350426435</v>
      </c>
      <c r="AB90" s="156">
        <f>M90/J90</f>
        <v>0.88681688681688964</v>
      </c>
      <c r="AC90" s="281">
        <f>AB106</f>
        <v>0.88521168149525131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1181</v>
      </c>
      <c r="G91" s="103">
        <f t="shared" si="23"/>
        <v>29312.420000000002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2928.0991735537159</v>
      </c>
      <c r="N91" s="106">
        <f>M91/L91</f>
        <v>732.02479338842898</v>
      </c>
      <c r="O91" s="108">
        <f>L91-I91</f>
        <v>0</v>
      </c>
      <c r="P91" s="109">
        <f>N91-K91</f>
        <v>-92.975206611571025</v>
      </c>
      <c r="Q91" s="110">
        <f>N91/K91</f>
        <v>0.88730277986476236</v>
      </c>
      <c r="R91" s="290"/>
      <c r="S91" s="47">
        <v>0.31458333333333333</v>
      </c>
      <c r="T91" s="48">
        <v>0.3313888888888889</v>
      </c>
      <c r="U91" s="111">
        <v>15.000000000000027</v>
      </c>
      <c r="V91" s="112">
        <v>24.200000000000024</v>
      </c>
      <c r="W91" s="113"/>
      <c r="X91" s="13"/>
      <c r="Y91" s="276"/>
      <c r="Z91" s="277"/>
      <c r="AA91" s="117">
        <f>M91-J91</f>
        <v>-371.9008264462841</v>
      </c>
      <c r="AB91" s="110">
        <f>M91/J91</f>
        <v>0.88730277986476236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1834</v>
      </c>
      <c r="G92" s="103">
        <f t="shared" si="23"/>
        <v>55020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2690.4645476772616</v>
      </c>
      <c r="N92" s="106">
        <f>M92/L92</f>
        <v>896.82151589242051</v>
      </c>
      <c r="O92" s="108">
        <f>L92-I92</f>
        <v>0</v>
      </c>
      <c r="P92" s="109">
        <f>N92-K92</f>
        <v>-103.17848410757949</v>
      </c>
      <c r="Q92" s="110">
        <f>N92/K92</f>
        <v>0.89682151589242054</v>
      </c>
      <c r="R92" s="290"/>
      <c r="S92" s="47">
        <v>0.34173611111111113</v>
      </c>
      <c r="T92" s="48">
        <v>0.37013888888888891</v>
      </c>
      <c r="U92" s="111">
        <v>14.900000000000011</v>
      </c>
      <c r="V92" s="112">
        <v>40.9</v>
      </c>
      <c r="W92" s="113"/>
      <c r="X92" s="13"/>
      <c r="Y92" s="276"/>
      <c r="Z92" s="277"/>
      <c r="AA92" s="117">
        <f>M92-J92</f>
        <v>-309.53545232273837</v>
      </c>
      <c r="AB92" s="110">
        <f>M92/J92</f>
        <v>0.89682151589242054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1644</v>
      </c>
      <c r="G93" s="103">
        <f t="shared" si="23"/>
        <v>29887.919999999998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3139.7347480106041</v>
      </c>
      <c r="N93" s="106">
        <f>M93/L93</f>
        <v>1046.5782493368681</v>
      </c>
      <c r="O93" s="108">
        <f>L93-I93</f>
        <v>0</v>
      </c>
      <c r="P93" s="109">
        <f>N93-K93</f>
        <v>-153.42175066313189</v>
      </c>
      <c r="Q93" s="110">
        <f>N93/K93</f>
        <v>0.87214854111405671</v>
      </c>
      <c r="R93" s="290"/>
      <c r="S93" s="47">
        <v>0.38124999999999998</v>
      </c>
      <c r="T93" s="48">
        <v>0.40306712962962965</v>
      </c>
      <c r="U93" s="111">
        <v>15.999999999999943</v>
      </c>
      <c r="V93" s="112">
        <v>31.416666666666728</v>
      </c>
      <c r="W93" s="113"/>
      <c r="X93" s="116"/>
      <c r="Y93" s="276"/>
      <c r="Z93" s="277"/>
      <c r="AA93" s="117">
        <f>M93-J93</f>
        <v>-460.26525198939589</v>
      </c>
      <c r="AB93" s="110">
        <f>M93/J93</f>
        <v>0.87214854111405671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2921.1985489343292</v>
      </c>
      <c r="N106" s="138">
        <f>M106/L106</f>
        <v>834.62815683837982</v>
      </c>
      <c r="O106" s="139">
        <f>L106-I106</f>
        <v>0</v>
      </c>
      <c r="P106" s="140">
        <f>N106-K106</f>
        <v>-108.22898601876307</v>
      </c>
      <c r="Q106" s="141">
        <f>N106/K106</f>
        <v>0.88521168149525131</v>
      </c>
      <c r="R106" s="291"/>
      <c r="S106" s="142">
        <f>S90</f>
        <v>0.29197916666666668</v>
      </c>
      <c r="T106" s="143">
        <f>INDEX(T90:T105,COUNTA(T90:T105))</f>
        <v>0.40306712962962965</v>
      </c>
      <c r="U106" s="144"/>
      <c r="V106" s="166"/>
      <c r="W106" s="167"/>
      <c r="X106" s="138"/>
      <c r="Y106" s="279"/>
      <c r="Z106" s="280"/>
      <c r="AA106" s="168">
        <f>M106-J106</f>
        <v>-378.80145106567079</v>
      </c>
      <c r="AB106" s="141">
        <f>M106/J106</f>
        <v>0.88521168149525131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1187</v>
      </c>
      <c r="G107" s="148">
        <f t="shared" ref="G107:G110" si="27">E107*F107</f>
        <v>30434.68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3172.3830734966605</v>
      </c>
      <c r="N107" s="152">
        <f>M107/L107</f>
        <v>288.39846122696912</v>
      </c>
      <c r="O107" s="154">
        <f>L107-I107</f>
        <v>0</v>
      </c>
      <c r="P107" s="155">
        <f>N107-K107</f>
        <v>-38.874266045758134</v>
      </c>
      <c r="Q107" s="156">
        <f>N107/K107</f>
        <v>0.88121752041573898</v>
      </c>
      <c r="R107" s="289">
        <f>Q123</f>
        <v>0.87337958265294069</v>
      </c>
      <c r="S107" s="157">
        <v>0.70833333333333337</v>
      </c>
      <c r="T107" s="158">
        <v>0.72392361111111114</v>
      </c>
      <c r="U107" s="159"/>
      <c r="V107" s="160">
        <v>22.449999999999992</v>
      </c>
      <c r="W107" s="158"/>
      <c r="X107" s="169"/>
      <c r="Y107" s="292"/>
      <c r="Z107" s="293"/>
      <c r="AA107" s="115">
        <f>M107-J107</f>
        <v>-427.61692650333953</v>
      </c>
      <c r="AB107" s="156">
        <f>M107/J107</f>
        <v>0.88121752041573898</v>
      </c>
      <c r="AC107" s="281">
        <f>AB123</f>
        <v>0.8733795826529408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1535</v>
      </c>
      <c r="G108" s="103">
        <f t="shared" si="27"/>
        <v>45313.2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3139.772727272727</v>
      </c>
      <c r="N108" s="106">
        <f>M108/L108</f>
        <v>261.64772727272725</v>
      </c>
      <c r="O108" s="108">
        <f>L108-I108</f>
        <v>0</v>
      </c>
      <c r="P108" s="109">
        <f>N108-K108</f>
        <v>-38.352272727272748</v>
      </c>
      <c r="Q108" s="110">
        <f>N108/K108</f>
        <v>0.87215909090909083</v>
      </c>
      <c r="R108" s="290"/>
      <c r="S108" s="47">
        <v>0.7270833333333333</v>
      </c>
      <c r="T108" s="48">
        <v>0.74745370370370368</v>
      </c>
      <c r="U108" s="111">
        <v>4.5499999999999119</v>
      </c>
      <c r="V108" s="112">
        <v>29.333333333333336</v>
      </c>
      <c r="W108" s="113"/>
      <c r="X108" s="13"/>
      <c r="Y108" s="276"/>
      <c r="Z108" s="277"/>
      <c r="AA108" s="117">
        <f>M108-J108</f>
        <v>-460.22727272727298</v>
      </c>
      <c r="AB108" s="110">
        <f>M108/J108</f>
        <v>0.87215909090909083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1694</v>
      </c>
      <c r="G109" s="103">
        <f t="shared" si="27"/>
        <v>50565.9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3140.2677651905205</v>
      </c>
      <c r="N109" s="106">
        <f>M109/L109</f>
        <v>261.68898043254336</v>
      </c>
      <c r="O109" s="108">
        <f>L109-I109</f>
        <v>0</v>
      </c>
      <c r="P109" s="109">
        <f>N109-K109</f>
        <v>-38.31101956745664</v>
      </c>
      <c r="Q109" s="110">
        <f>N109/K109</f>
        <v>0.8722966014418112</v>
      </c>
      <c r="R109" s="290"/>
      <c r="S109" s="47">
        <v>0.75069444444444444</v>
      </c>
      <c r="T109" s="48">
        <v>0.77317129629629633</v>
      </c>
      <c r="U109" s="111">
        <v>4.6666666666667034</v>
      </c>
      <c r="V109" s="112">
        <v>32.366666666666717</v>
      </c>
      <c r="W109" s="113"/>
      <c r="X109" s="13"/>
      <c r="Y109" s="276"/>
      <c r="Z109" s="277"/>
      <c r="AA109" s="117">
        <f>M109-J109</f>
        <v>-459.73223480947945</v>
      </c>
      <c r="AB109" s="110">
        <f>M109/J109</f>
        <v>0.87229660144181131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1031</v>
      </c>
      <c r="G110" s="103">
        <f t="shared" si="27"/>
        <v>29455.670000000002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3124.2424242424404</v>
      </c>
      <c r="N110" s="106">
        <f>M110/L110</f>
        <v>260.3535353535367</v>
      </c>
      <c r="O110" s="108">
        <f>L110-I110</f>
        <v>0</v>
      </c>
      <c r="P110" s="109">
        <f>N110-K110</f>
        <v>-39.646464646463301</v>
      </c>
      <c r="Q110" s="110">
        <f>N110/K110</f>
        <v>0.8678451178451223</v>
      </c>
      <c r="R110" s="290"/>
      <c r="S110" s="47">
        <v>0.77652777777777782</v>
      </c>
      <c r="T110" s="48">
        <v>0.79027777777777775</v>
      </c>
      <c r="U110" s="111">
        <v>4.8333333333333428</v>
      </c>
      <c r="V110" s="112">
        <v>19.799999999999898</v>
      </c>
      <c r="W110" s="113"/>
      <c r="X110" s="116"/>
      <c r="Y110" s="276"/>
      <c r="Z110" s="277"/>
      <c r="AA110" s="117">
        <f>M110-J110</f>
        <v>-475.75757575755961</v>
      </c>
      <c r="AB110" s="110">
        <f>M110/J110</f>
        <v>0.8678451178451223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3144.1664975505869</v>
      </c>
      <c r="N123" s="138">
        <f>M123/L123</f>
        <v>267.58863808941163</v>
      </c>
      <c r="O123" s="139">
        <f>L123-I123</f>
        <v>0</v>
      </c>
      <c r="P123" s="140">
        <f>N123-K123</f>
        <v>-38.794340633992647</v>
      </c>
      <c r="Q123" s="141">
        <f>N123/K123</f>
        <v>0.87337958265294069</v>
      </c>
      <c r="R123" s="291"/>
      <c r="S123" s="142">
        <f>S107</f>
        <v>0.70833333333333337</v>
      </c>
      <c r="T123" s="143">
        <f>INDEX(T107:T122,COUNTA(T107:T122))</f>
        <v>0.79027777777777775</v>
      </c>
      <c r="U123" s="144"/>
      <c r="V123" s="166"/>
      <c r="W123" s="167"/>
      <c r="X123" s="138"/>
      <c r="Y123" s="279"/>
      <c r="Z123" s="280"/>
      <c r="AA123" s="168">
        <f>M123-J123</f>
        <v>-455.83350244941312</v>
      </c>
      <c r="AB123" s="141">
        <f>M123/J123</f>
        <v>0.8733795826529408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1024</v>
      </c>
      <c r="G124" s="148">
        <f t="shared" ref="G124:G127" si="31">E124*F124</f>
        <v>23019.52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2671.3043478260961</v>
      </c>
      <c r="N124" s="152">
        <f>M124/L124</f>
        <v>534.2608695652192</v>
      </c>
      <c r="O124" s="154">
        <f>L124-I124</f>
        <v>0</v>
      </c>
      <c r="P124" s="155">
        <f>N124-K124</f>
        <v>-65.739130434780805</v>
      </c>
      <c r="Q124" s="156">
        <f>N124/K124</f>
        <v>0.89043478260869868</v>
      </c>
      <c r="R124" s="289">
        <f>Q140</f>
        <v>0.89416715883965636</v>
      </c>
      <c r="S124" s="157">
        <v>0.70833333333333337</v>
      </c>
      <c r="T124" s="158">
        <v>0.72430555555555554</v>
      </c>
      <c r="U124" s="159"/>
      <c r="V124" s="160">
        <v>22.999999999999918</v>
      </c>
      <c r="W124" s="161"/>
      <c r="X124" s="162"/>
      <c r="Y124" s="292"/>
      <c r="Z124" s="293"/>
      <c r="AA124" s="115">
        <f>M124-J124</f>
        <v>-328.69565217390391</v>
      </c>
      <c r="AB124" s="156">
        <f>M124/J124</f>
        <v>0.89043478260869868</v>
      </c>
      <c r="AC124" s="281">
        <f>AB140</f>
        <v>0.89416715883965636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1513</v>
      </c>
      <c r="G125" s="103">
        <f t="shared" si="31"/>
        <v>37129.019999999997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2669.9999999999964</v>
      </c>
      <c r="N125" s="106">
        <f>M125/L125</f>
        <v>667.49999999999909</v>
      </c>
      <c r="O125" s="108">
        <f>L125-I125</f>
        <v>0</v>
      </c>
      <c r="P125" s="109">
        <f>N125-K125</f>
        <v>-82.500000000000909</v>
      </c>
      <c r="Q125" s="110">
        <f>N125/K125</f>
        <v>0.88999999999999879</v>
      </c>
      <c r="R125" s="290"/>
      <c r="S125" s="47">
        <v>0.72777777777777775</v>
      </c>
      <c r="T125" s="48">
        <v>0.75138888888888888</v>
      </c>
      <c r="U125" s="111">
        <v>4.9999999999999822</v>
      </c>
      <c r="V125" s="112">
        <v>34.000000000000043</v>
      </c>
      <c r="W125" s="113"/>
      <c r="X125" s="116"/>
      <c r="Y125" s="276"/>
      <c r="Z125" s="277"/>
      <c r="AA125" s="117">
        <f>M125-J125</f>
        <v>-330.00000000000364</v>
      </c>
      <c r="AB125" s="110">
        <f>M125/J125</f>
        <v>0.88999999999999879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943</v>
      </c>
      <c r="G126" s="103">
        <f t="shared" si="31"/>
        <v>15748.099999999999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2962.3036649214741</v>
      </c>
      <c r="N126" s="106">
        <f>M126/L126</f>
        <v>987.43455497382467</v>
      </c>
      <c r="O126" s="108">
        <f>L126-I126</f>
        <v>0</v>
      </c>
      <c r="P126" s="109">
        <f>N126-K126</f>
        <v>-112.56544502617533</v>
      </c>
      <c r="Q126" s="110">
        <f>N126/K126</f>
        <v>0.89766777724893154</v>
      </c>
      <c r="R126" s="290"/>
      <c r="S126" s="47">
        <v>0.75486111111111109</v>
      </c>
      <c r="T126" s="48">
        <v>0.76812499999999995</v>
      </c>
      <c r="U126" s="111">
        <v>4.9999999999999822</v>
      </c>
      <c r="V126" s="112">
        <v>19.099999999999948</v>
      </c>
      <c r="W126" s="113"/>
      <c r="X126" s="116"/>
      <c r="Y126" s="276"/>
      <c r="Z126" s="277"/>
      <c r="AA126" s="117">
        <f>M126-J126</f>
        <v>-337.69633507852586</v>
      </c>
      <c r="AB126" s="110">
        <f>M126/J126</f>
        <v>0.89766777724893154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3953</v>
      </c>
      <c r="G127" s="103">
        <f t="shared" si="31"/>
        <v>70719.17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2962.8981886321035</v>
      </c>
      <c r="N127" s="106">
        <f>M127/L127</f>
        <v>740.72454715802587</v>
      </c>
      <c r="O127" s="108">
        <f>L127-I127</f>
        <v>0</v>
      </c>
      <c r="P127" s="109">
        <f>N127-K127</f>
        <v>-84.275452841974129</v>
      </c>
      <c r="Q127" s="110">
        <f>N127/K127</f>
        <v>0.89784793594912227</v>
      </c>
      <c r="R127" s="290"/>
      <c r="S127" s="47">
        <v>0.7715277777777777</v>
      </c>
      <c r="T127" s="48">
        <v>0.82711805555555551</v>
      </c>
      <c r="U127" s="111">
        <v>4.8999999999999666</v>
      </c>
      <c r="V127" s="112">
        <v>80.05000000000004</v>
      </c>
      <c r="W127" s="113"/>
      <c r="X127" s="116"/>
      <c r="Y127" s="276"/>
      <c r="Z127" s="277"/>
      <c r="AA127" s="117">
        <f>M127-J127</f>
        <v>-337.10181136789652</v>
      </c>
      <c r="AB127" s="110">
        <f>M127/J127</f>
        <v>0.89784793594912227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2816.6265503449176</v>
      </c>
      <c r="N140" s="138">
        <f>M140/L140</f>
        <v>704.15663758622941</v>
      </c>
      <c r="O140" s="139">
        <f>L140-I140</f>
        <v>0</v>
      </c>
      <c r="P140" s="140">
        <f>N140-K140</f>
        <v>-83.343362413770592</v>
      </c>
      <c r="Q140" s="141">
        <f>N140/K140</f>
        <v>0.89416715883965636</v>
      </c>
      <c r="R140" s="291"/>
      <c r="S140" s="142">
        <f>S124</f>
        <v>0.70833333333333337</v>
      </c>
      <c r="T140" s="143">
        <f>INDEX(T124:T139,COUNTA(T124:T139))</f>
        <v>0.82711805555555551</v>
      </c>
      <c r="U140" s="144"/>
      <c r="V140" s="166"/>
      <c r="W140" s="99"/>
      <c r="X140" s="69"/>
      <c r="Y140" s="279"/>
      <c r="Z140" s="280"/>
      <c r="AA140" s="168">
        <f>M140-J140</f>
        <v>-333.37344965508237</v>
      </c>
      <c r="AB140" s="141">
        <f>M140/J140</f>
        <v>0.89416715883965636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1175</v>
      </c>
      <c r="G141" s="148">
        <f t="shared" ref="G141:G143" si="36">E141*F141</f>
        <v>26179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2962.1848739495745</v>
      </c>
      <c r="N141" s="152">
        <f>M141/L141</f>
        <v>592.43697478991487</v>
      </c>
      <c r="O141" s="154">
        <f>L141-I141</f>
        <v>0</v>
      </c>
      <c r="P141" s="155">
        <f>N141-K141</f>
        <v>-67.563025210085129</v>
      </c>
      <c r="Q141" s="156">
        <f>N141/K141</f>
        <v>0.89763177998471955</v>
      </c>
      <c r="R141" s="289">
        <f>Q157</f>
        <v>0.89742973713153373</v>
      </c>
      <c r="S141" s="157">
        <v>0.70847222222222217</v>
      </c>
      <c r="T141" s="158">
        <v>0.72499999999999998</v>
      </c>
      <c r="U141" s="159"/>
      <c r="V141" s="160">
        <v>23.800000000000043</v>
      </c>
      <c r="W141" s="161"/>
      <c r="X141" s="162"/>
      <c r="Y141" s="292"/>
      <c r="Z141" s="293"/>
      <c r="AA141" s="115">
        <f>M141-J141</f>
        <v>-337.81512605042553</v>
      </c>
      <c r="AB141" s="156">
        <f>M141/J141</f>
        <v>0.89763177998471955</v>
      </c>
      <c r="AC141" s="281">
        <f>AB157</f>
        <v>0.89742973713153373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456</v>
      </c>
      <c r="G142" s="103">
        <f t="shared" si="36"/>
        <v>8290.08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2963.1768953068408</v>
      </c>
      <c r="N142" s="106">
        <f>M142/L142</f>
        <v>740.79422382671021</v>
      </c>
      <c r="O142" s="108">
        <f>L142-I142</f>
        <v>0</v>
      </c>
      <c r="P142" s="109">
        <f>N142-K142</f>
        <v>-84.205776173289792</v>
      </c>
      <c r="Q142" s="110">
        <f>N142/K142</f>
        <v>0.89793239251722445</v>
      </c>
      <c r="R142" s="290"/>
      <c r="S142" s="47">
        <v>0.72847222222222219</v>
      </c>
      <c r="T142" s="48">
        <v>0.73488425925925926</v>
      </c>
      <c r="U142" s="111">
        <v>4.9999999999999822</v>
      </c>
      <c r="V142" s="112">
        <v>9.2333333333333911</v>
      </c>
      <c r="W142" s="113"/>
      <c r="X142" s="116"/>
      <c r="Y142" s="276"/>
      <c r="Z142" s="277"/>
      <c r="AA142" s="117">
        <f>M142-J142</f>
        <v>-336.82310469315917</v>
      </c>
      <c r="AB142" s="110">
        <f>M142/J142</f>
        <v>0.89793239251722445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5620</v>
      </c>
      <c r="G143" s="103">
        <f t="shared" si="36"/>
        <v>93629.2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2959.1926283457683</v>
      </c>
      <c r="N143" s="106">
        <f>M143/L143</f>
        <v>739.79815708644207</v>
      </c>
      <c r="O143" s="108">
        <f>L143-I143</f>
        <v>0</v>
      </c>
      <c r="P143" s="109">
        <f>N143-K143</f>
        <v>-85.201842913557925</v>
      </c>
      <c r="Q143" s="110">
        <f>N143/K143</f>
        <v>0.89672503889265709</v>
      </c>
      <c r="R143" s="290"/>
      <c r="S143" s="47">
        <v>0.73892361111111116</v>
      </c>
      <c r="T143" s="48">
        <v>0.81805555555555554</v>
      </c>
      <c r="U143" s="111">
        <v>5.8166666666667233</v>
      </c>
      <c r="V143" s="112">
        <v>113.9499999999999</v>
      </c>
      <c r="W143" s="113"/>
      <c r="X143" s="116"/>
      <c r="Y143" s="276"/>
      <c r="Z143" s="277"/>
      <c r="AA143" s="117">
        <f>M143-J143</f>
        <v>-340.8073716542317</v>
      </c>
      <c r="AB143" s="110">
        <f>M143/J143</f>
        <v>0.89672503889265709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2961.5181325340614</v>
      </c>
      <c r="N157" s="138">
        <f>M157/L157</f>
        <v>683.42726135401415</v>
      </c>
      <c r="O157" s="139">
        <f>L157-I157</f>
        <v>0</v>
      </c>
      <c r="P157" s="140">
        <f>N157-K157</f>
        <v>-78.111200184447398</v>
      </c>
      <c r="Q157" s="141">
        <f>N157/K157</f>
        <v>0.89742973713153373</v>
      </c>
      <c r="R157" s="291"/>
      <c r="S157" s="142">
        <f>S141</f>
        <v>0.70847222222222217</v>
      </c>
      <c r="T157" s="143">
        <f>INDEX(T141:T156,COUNTA(T141:T156))</f>
        <v>0.81805555555555554</v>
      </c>
      <c r="U157" s="144"/>
      <c r="V157" s="166"/>
      <c r="W157" s="99"/>
      <c r="X157" s="69"/>
      <c r="Y157" s="279"/>
      <c r="Z157" s="280"/>
      <c r="AA157" s="168">
        <f>M157-J157</f>
        <v>-338.48186746593865</v>
      </c>
      <c r="AB157" s="141">
        <f>M157/J157</f>
        <v>0.89742973713153373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5781</v>
      </c>
      <c r="G158" s="148">
        <f t="shared" ref="G158:G159" si="41">E158*F158</f>
        <v>81107.429999999993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2690.9231962761828</v>
      </c>
      <c r="N158" s="152">
        <f>M158/L158</f>
        <v>896.9743987587276</v>
      </c>
      <c r="O158" s="154">
        <f>L158-I158</f>
        <v>0</v>
      </c>
      <c r="P158" s="155">
        <f>N158-K158</f>
        <v>-103.0256012412724</v>
      </c>
      <c r="Q158" s="156">
        <f>N158/K158</f>
        <v>0.89697439875872764</v>
      </c>
      <c r="R158" s="289">
        <f>Q174</f>
        <v>0.88338583427068618</v>
      </c>
      <c r="S158" s="157">
        <v>0.70840277777777783</v>
      </c>
      <c r="T158" s="158">
        <v>0.79791666666666672</v>
      </c>
      <c r="U158" s="159"/>
      <c r="V158" s="160">
        <v>128.9</v>
      </c>
      <c r="W158" s="161"/>
      <c r="X158" s="162"/>
      <c r="Y158" s="292"/>
      <c r="Z158" s="293"/>
      <c r="AA158" s="115">
        <f>M158-J158</f>
        <v>-309.07680372381719</v>
      </c>
      <c r="AB158" s="156">
        <f>M158/J158</f>
        <v>0.89697439875872764</v>
      </c>
      <c r="AC158" s="281">
        <f>AB174</f>
        <v>0.88338583427068618</v>
      </c>
    </row>
    <row r="159" spans="1:29" ht="15.75" customHeight="1">
      <c r="A159" s="295"/>
      <c r="B159" s="100" t="s">
        <v>120</v>
      </c>
      <c r="C159" s="274" t="s">
        <v>154</v>
      </c>
      <c r="D159" s="275"/>
      <c r="E159" s="101">
        <v>14.28</v>
      </c>
      <c r="F159" s="102">
        <v>7198</v>
      </c>
      <c r="G159" s="103">
        <f t="shared" si="41"/>
        <v>102787.44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3139.4233099103462</v>
      </c>
      <c r="N159" s="106">
        <f>M159/L159</f>
        <v>1046.474436636782</v>
      </c>
      <c r="O159" s="108">
        <f>L159-I159</f>
        <v>0</v>
      </c>
      <c r="P159" s="109">
        <f>N159-K159</f>
        <v>-153.525563363218</v>
      </c>
      <c r="Q159" s="110">
        <f>N159/K159</f>
        <v>0.87206203053065168</v>
      </c>
      <c r="R159" s="290"/>
      <c r="S159" s="47">
        <v>0.80863425925925925</v>
      </c>
      <c r="T159" s="48">
        <v>0.90416666666666667</v>
      </c>
      <c r="U159" s="111">
        <v>15.433333333333241</v>
      </c>
      <c r="V159" s="112">
        <v>137.56666666666669</v>
      </c>
      <c r="W159" s="113"/>
      <c r="X159" s="116"/>
      <c r="Y159" s="276"/>
      <c r="Z159" s="277"/>
      <c r="AA159" s="117">
        <f>M159-J159</f>
        <v>-460.57669008965377</v>
      </c>
      <c r="AB159" s="110">
        <f>M159/J159</f>
        <v>0.87206203053065168</v>
      </c>
      <c r="AC159" s="282"/>
    </row>
    <row r="160" spans="1:29" ht="15.75" customHeight="1">
      <c r="A160" s="29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9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2915.1732530932645</v>
      </c>
      <c r="N174" s="138">
        <f t="shared" ref="N174:N179" si="45">M174/L174</f>
        <v>971.7244176977548</v>
      </c>
      <c r="O174" s="139">
        <f t="shared" ref="O174:O179" si="46">L174-I174</f>
        <v>0</v>
      </c>
      <c r="P174" s="140">
        <f t="shared" ref="P174:P179" si="47">N174-K174</f>
        <v>-128.2755823022452</v>
      </c>
      <c r="Q174" s="141">
        <f t="shared" ref="Q174:Q179" si="48">N174/K174</f>
        <v>0.88338583427068618</v>
      </c>
      <c r="R174" s="291"/>
      <c r="S174" s="142">
        <f>S158</f>
        <v>0.70840277777777783</v>
      </c>
      <c r="T174" s="143">
        <f>INDEX(T158:T173,COUNTA(T158:T173))</f>
        <v>0.90416666666666667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-384.82674690673548</v>
      </c>
      <c r="AB174" s="141">
        <f t="shared" ref="AB174:AB179" si="50">M174/J174</f>
        <v>0.88338583427068618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1354</v>
      </c>
      <c r="G175" s="148">
        <f t="shared" ref="G175:G179" si="51">E175*F175</f>
        <v>24615.72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2693.0386740331469</v>
      </c>
      <c r="N175" s="152">
        <f t="shared" si="45"/>
        <v>673.25966850828672</v>
      </c>
      <c r="O175" s="154">
        <f t="shared" si="46"/>
        <v>0</v>
      </c>
      <c r="P175" s="155">
        <f t="shared" si="47"/>
        <v>-76.740331491713278</v>
      </c>
      <c r="Q175" s="156">
        <f t="shared" si="48"/>
        <v>0.89767955801104893</v>
      </c>
      <c r="R175" s="289">
        <f>Q191</f>
        <v>0.88327967675201435</v>
      </c>
      <c r="S175" s="157">
        <v>0.70833333333333337</v>
      </c>
      <c r="T175" s="158">
        <v>0.72928240740740746</v>
      </c>
      <c r="U175" s="159"/>
      <c r="V175" s="160">
        <v>30.166666666666693</v>
      </c>
      <c r="W175" s="158"/>
      <c r="X175" s="169"/>
      <c r="Y175" s="292"/>
      <c r="Z175" s="293"/>
      <c r="AA175" s="171">
        <f t="shared" si="49"/>
        <v>-306.96132596685311</v>
      </c>
      <c r="AB175" s="156">
        <f t="shared" si="50"/>
        <v>0.89767955801104893</v>
      </c>
      <c r="AC175" s="281">
        <f>AB191</f>
        <v>0.88327967675201435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1899</v>
      </c>
      <c r="G176" s="103">
        <f t="shared" si="51"/>
        <v>47133.18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2930.3043291898798</v>
      </c>
      <c r="N176" s="106">
        <f t="shared" si="45"/>
        <v>732.57608229746995</v>
      </c>
      <c r="O176" s="108">
        <f t="shared" si="46"/>
        <v>0</v>
      </c>
      <c r="P176" s="109">
        <f t="shared" si="47"/>
        <v>-92.423917702530048</v>
      </c>
      <c r="Q176" s="110">
        <f t="shared" si="48"/>
        <v>0.88797100884541813</v>
      </c>
      <c r="R176" s="290"/>
      <c r="S176" s="47">
        <v>0.73966435185185186</v>
      </c>
      <c r="T176" s="48">
        <v>0.76666666666666672</v>
      </c>
      <c r="U176" s="111">
        <v>14.949999999999939</v>
      </c>
      <c r="V176" s="112">
        <v>38.88333333333339</v>
      </c>
      <c r="W176" s="113"/>
      <c r="X176" s="13"/>
      <c r="Y176" s="276"/>
      <c r="Z176" s="277"/>
      <c r="AA176" s="172">
        <f t="shared" si="49"/>
        <v>-369.69567081012019</v>
      </c>
      <c r="AB176" s="110">
        <f t="shared" si="50"/>
        <v>0.88797100884541813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1307</v>
      </c>
      <c r="G177" s="103">
        <f t="shared" si="51"/>
        <v>32714.210000000003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2929.7633872976367</v>
      </c>
      <c r="N177" s="106">
        <f t="shared" si="45"/>
        <v>732.44084682440916</v>
      </c>
      <c r="O177" s="108">
        <f t="shared" si="46"/>
        <v>0</v>
      </c>
      <c r="P177" s="109">
        <f t="shared" si="47"/>
        <v>-92.559153175590836</v>
      </c>
      <c r="Q177" s="110">
        <f t="shared" si="48"/>
        <v>0.88780708705988987</v>
      </c>
      <c r="R177" s="290"/>
      <c r="S177" s="47">
        <v>0.77793981481481478</v>
      </c>
      <c r="T177" s="48">
        <v>0.79652777777777772</v>
      </c>
      <c r="U177" s="111">
        <v>16.233333333333206</v>
      </c>
      <c r="V177" s="112">
        <v>26.766666666666641</v>
      </c>
      <c r="W177" s="113"/>
      <c r="X177" s="13"/>
      <c r="Y177" s="276"/>
      <c r="Z177" s="277"/>
      <c r="AA177" s="172">
        <f t="shared" si="49"/>
        <v>-370.23661270236335</v>
      </c>
      <c r="AB177" s="110">
        <f t="shared" si="50"/>
        <v>0.88780708705988987</v>
      </c>
      <c r="AC177" s="282"/>
    </row>
    <row r="178" spans="1:29" ht="15.75" customHeight="1">
      <c r="A178" s="285"/>
      <c r="B178" s="100" t="s">
        <v>120</v>
      </c>
      <c r="C178" s="274" t="s">
        <v>157</v>
      </c>
      <c r="D178" s="275"/>
      <c r="E178" s="101">
        <v>18.18</v>
      </c>
      <c r="F178" s="102">
        <v>845</v>
      </c>
      <c r="G178" s="103">
        <f t="shared" si="51"/>
        <v>15362.1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3145.8117890382805</v>
      </c>
      <c r="N178" s="106">
        <f t="shared" si="45"/>
        <v>1048.6039296794268</v>
      </c>
      <c r="O178" s="108">
        <f t="shared" si="46"/>
        <v>0</v>
      </c>
      <c r="P178" s="109">
        <f t="shared" si="47"/>
        <v>-151.39607032057324</v>
      </c>
      <c r="Q178" s="110">
        <f t="shared" si="48"/>
        <v>0.87383660806618901</v>
      </c>
      <c r="R178" s="290"/>
      <c r="S178" s="47">
        <v>0.80694444444444446</v>
      </c>
      <c r="T178" s="48">
        <v>0.81813657407407403</v>
      </c>
      <c r="U178" s="111">
        <v>15.000000000000107</v>
      </c>
      <c r="V178" s="112">
        <v>16.116666666666575</v>
      </c>
      <c r="W178" s="113"/>
      <c r="X178" s="13"/>
      <c r="Y178" s="276"/>
      <c r="Z178" s="277"/>
      <c r="AA178" s="172">
        <f t="shared" si="49"/>
        <v>-454.18821096171951</v>
      </c>
      <c r="AB178" s="110">
        <f t="shared" si="50"/>
        <v>0.87383660806618901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2998</v>
      </c>
      <c r="G179" s="103">
        <f t="shared" si="51"/>
        <v>54503.64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3140.1803898748963</v>
      </c>
      <c r="N179" s="106">
        <f t="shared" si="45"/>
        <v>1046.7267966249653</v>
      </c>
      <c r="O179" s="108">
        <f t="shared" si="46"/>
        <v>0</v>
      </c>
      <c r="P179" s="109">
        <f t="shared" si="47"/>
        <v>-153.27320337503465</v>
      </c>
      <c r="Q179" s="110">
        <f t="shared" si="48"/>
        <v>0.87227233052080444</v>
      </c>
      <c r="R179" s="290"/>
      <c r="S179" s="47">
        <v>0.82847222222222228</v>
      </c>
      <c r="T179" s="48">
        <v>0.8682523148148148</v>
      </c>
      <c r="U179" s="111">
        <v>14.883333333333475</v>
      </c>
      <c r="V179" s="112">
        <v>57.283333333333232</v>
      </c>
      <c r="W179" s="113"/>
      <c r="X179" s="116"/>
      <c r="Y179" s="276"/>
      <c r="Z179" s="277"/>
      <c r="AA179" s="172">
        <f t="shared" si="49"/>
        <v>-459.81961012510374</v>
      </c>
      <c r="AB179" s="110">
        <f t="shared" si="50"/>
        <v>0.87227233052080455</v>
      </c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2967.8197138867681</v>
      </c>
      <c r="N191" s="138">
        <f>M191/L191</f>
        <v>824.39436496854671</v>
      </c>
      <c r="O191" s="139">
        <f>L191-I191</f>
        <v>0</v>
      </c>
      <c r="P191" s="140">
        <f>N191-K191</f>
        <v>-108.93896836478655</v>
      </c>
      <c r="Q191" s="141">
        <f>N191/K191</f>
        <v>0.88327967675201435</v>
      </c>
      <c r="R191" s="291"/>
      <c r="S191" s="142">
        <f>S175</f>
        <v>0.70833333333333337</v>
      </c>
      <c r="T191" s="143">
        <f>INDEX(T175:T190,COUNTA(T175:T190))</f>
        <v>0.8682523148148148</v>
      </c>
      <c r="U191" s="144"/>
      <c r="V191" s="166"/>
      <c r="W191" s="167"/>
      <c r="X191" s="138"/>
      <c r="Y191" s="279"/>
      <c r="Z191" s="280"/>
      <c r="AA191" s="174">
        <f>M191-J191</f>
        <v>-392.18028611323189</v>
      </c>
      <c r="AB191" s="141">
        <f>M191/J191</f>
        <v>0.88327967675201435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388" priority="1" operator="greaterThan">
      <formula>0</formula>
    </cfRule>
  </conditionalFormatting>
  <conditionalFormatting sqref="P5:P191 AA5:AA191">
    <cfRule type="cellIs" dxfId="387" priority="4" operator="lessThan">
      <formula>0</formula>
    </cfRule>
  </conditionalFormatting>
  <conditionalFormatting sqref="Q5:Q191 AB5:AB191">
    <cfRule type="cellIs" dxfId="386" priority="2" operator="greaterThan">
      <formula>1</formula>
    </cfRule>
    <cfRule type="cellIs" dxfId="385" priority="3" operator="lessThan">
      <formula>0.8</formula>
    </cfRule>
  </conditionalFormatting>
  <conditionalFormatting sqref="AC5:AC6 R5:R191 AC107:AC112">
    <cfRule type="cellIs" dxfId="384" priority="5" operator="lessThan">
      <formula>0.8</formula>
    </cfRule>
  </conditionalFormatting>
  <conditionalFormatting sqref="AC12:AC20">
    <cfRule type="cellIs" dxfId="383" priority="15" operator="lessThan">
      <formula>0.8</formula>
    </cfRule>
  </conditionalFormatting>
  <conditionalFormatting sqref="AC22:AC27">
    <cfRule type="cellIs" dxfId="382" priority="14" operator="lessThan">
      <formula>0.8</formula>
    </cfRule>
  </conditionalFormatting>
  <conditionalFormatting sqref="AC39:AC44">
    <cfRule type="cellIs" dxfId="381" priority="12" operator="lessThan">
      <formula>0.8</formula>
    </cfRule>
  </conditionalFormatting>
  <conditionalFormatting sqref="AC56">
    <cfRule type="cellIs" dxfId="380" priority="13" operator="lessThan">
      <formula>0.8</formula>
    </cfRule>
  </conditionalFormatting>
  <conditionalFormatting sqref="AC73">
    <cfRule type="cellIs" dxfId="379" priority="7" operator="lessThan">
      <formula>0.8</formula>
    </cfRule>
  </conditionalFormatting>
  <conditionalFormatting sqref="AC90:AC95">
    <cfRule type="cellIs" dxfId="378" priority="6" operator="lessThan">
      <formula>0.8</formula>
    </cfRule>
  </conditionalFormatting>
  <conditionalFormatting sqref="AC124">
    <cfRule type="cellIs" dxfId="377" priority="11" operator="lessThan">
      <formula>0.8</formula>
    </cfRule>
  </conditionalFormatting>
  <conditionalFormatting sqref="AC141">
    <cfRule type="cellIs" dxfId="376" priority="10" operator="lessThan">
      <formula>0.8</formula>
    </cfRule>
  </conditionalFormatting>
  <conditionalFormatting sqref="AC158">
    <cfRule type="cellIs" dxfId="375" priority="9" operator="lessThan">
      <formula>0.8</formula>
    </cfRule>
  </conditionalFormatting>
  <conditionalFormatting sqref="AC175:AC180">
    <cfRule type="cellIs" dxfId="374" priority="8" operator="lessThan">
      <formula>0.8</formula>
    </cfRule>
  </conditionalFormatting>
  <dataValidations count="1">
    <dataValidation type="list" allowBlank="1" showInputMessage="1" showErrorMessage="1" sqref="Y5:Z191" xr:uid="{660182B7-A3FF-43B3-9155-2FCC395C9853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95B3-C5AE-416A-B4A6-7AB2AD461893}">
  <sheetPr>
    <tabColor theme="8" tint="0.59999389629810485"/>
    <pageSetUpPr fitToPage="1"/>
  </sheetPr>
  <dimension ref="A1:AG120"/>
  <sheetViews>
    <sheetView topLeftCell="G1" zoomScale="85" zoomScaleNormal="85" workbookViewId="0">
      <pane ySplit="4" topLeftCell="A89" activePane="bottomLeft" state="frozen"/>
      <selection activeCell="N42" sqref="N42"/>
      <selection pane="bottomLeft" activeCell="AC1" sqref="W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35615</v>
      </c>
      <c r="E1" s="88" t="s">
        <v>3</v>
      </c>
      <c r="F1" s="89">
        <f>SUM(G5:G106)</f>
        <v>1877116.02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46069</v>
      </c>
      <c r="B2" s="332"/>
      <c r="C2" s="92" t="s">
        <v>40</v>
      </c>
      <c r="D2" s="93">
        <f>AVERAGE(N21,N38,N55,N72,N89,N106)</f>
        <v>150.52586206603783</v>
      </c>
      <c r="E2" s="93" t="s">
        <v>91</v>
      </c>
      <c r="F2" s="94">
        <f>F1/D1</f>
        <v>52.70577060227432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29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3581</v>
      </c>
      <c r="G5" s="148">
        <f t="shared" ref="G5:G8" si="0">E5*F5</f>
        <v>203293.37000000002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1779.8702195222968</v>
      </c>
      <c r="N5" s="152">
        <f>M5/L5</f>
        <v>71.194808780891876</v>
      </c>
      <c r="O5" s="154">
        <f>L5-I5</f>
        <v>0</v>
      </c>
      <c r="P5" s="155">
        <f>N5-K5</f>
        <v>-8.8051912191081243</v>
      </c>
      <c r="Q5" s="156">
        <f>N5/K5</f>
        <v>0.88993510976114842</v>
      </c>
      <c r="R5" s="289">
        <f>Q21</f>
        <v>0.90592155202296754</v>
      </c>
      <c r="S5" s="157">
        <v>0.2918634259259259</v>
      </c>
      <c r="T5" s="158">
        <v>0.37569444444444444</v>
      </c>
      <c r="U5" s="159"/>
      <c r="V5" s="160">
        <v>120.7166666666667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-220.12978047770321</v>
      </c>
      <c r="AF5" s="132">
        <f>M5/J5</f>
        <v>0.88993510976114842</v>
      </c>
      <c r="AG5" s="373">
        <f>AF21</f>
        <v>0.94530944558918362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1461</v>
      </c>
      <c r="G6" s="103">
        <f t="shared" si="0"/>
        <v>69207.569999999992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1781.1039620724671</v>
      </c>
      <c r="N6" s="106">
        <f>M6/L6</f>
        <v>84.814474384403198</v>
      </c>
      <c r="O6" s="108">
        <f>L6-I6</f>
        <v>0</v>
      </c>
      <c r="P6" s="109">
        <f>N6-K6</f>
        <v>-10.423620853692043</v>
      </c>
      <c r="Q6" s="110">
        <f>N6/K6</f>
        <v>0.89055198103623356</v>
      </c>
      <c r="R6" s="290"/>
      <c r="S6" s="47">
        <v>0.37916666666666665</v>
      </c>
      <c r="T6" s="48">
        <v>0.41334490740740742</v>
      </c>
      <c r="U6" s="111">
        <v>4.9999999999999822</v>
      </c>
      <c r="V6" s="112">
        <v>49.216666666666711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-218.89603792753292</v>
      </c>
      <c r="AF6" s="110">
        <f>M6/J6</f>
        <v>0.89055198103623356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2234</v>
      </c>
      <c r="G7" s="103">
        <f t="shared" si="0"/>
        <v>132967.67999999999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1782.8419419197523</v>
      </c>
      <c r="N7" s="106">
        <f>M7/L7</f>
        <v>71.313677676790093</v>
      </c>
      <c r="O7" s="108">
        <f>L7-I7</f>
        <v>0</v>
      </c>
      <c r="P7" s="109">
        <f>N7-K7</f>
        <v>-8.6863223232099074</v>
      </c>
      <c r="Q7" s="110">
        <f>N7/K7</f>
        <v>0.89142097095987616</v>
      </c>
      <c r="R7" s="290"/>
      <c r="S7" s="47">
        <v>0.41666666666666669</v>
      </c>
      <c r="T7" s="48">
        <v>0.46887731481481482</v>
      </c>
      <c r="U7" s="111">
        <v>4.783333333333335</v>
      </c>
      <c r="V7" s="112">
        <v>75.183333333333309</v>
      </c>
      <c r="W7" s="113">
        <v>0.46887731481481482</v>
      </c>
      <c r="X7" s="116">
        <v>0.50763888888888886</v>
      </c>
      <c r="Y7" s="12"/>
      <c r="Z7" s="198"/>
      <c r="AA7" s="276"/>
      <c r="AB7" s="277"/>
      <c r="AC7" s="12">
        <v>2</v>
      </c>
      <c r="AD7" s="198"/>
      <c r="AE7" s="117">
        <f>M7-J7</f>
        <v>-217.15805808024766</v>
      </c>
      <c r="AF7" s="110">
        <f>M7/J7</f>
        <v>0.89142097095987616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2332</v>
      </c>
      <c r="G8" s="103">
        <f t="shared" si="0"/>
        <v>69890.039999999994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2965.4539032144075</v>
      </c>
      <c r="N8" s="106">
        <f>M8/L8</f>
        <v>118.6181561285763</v>
      </c>
      <c r="O8" s="108">
        <f>L8-I8</f>
        <v>4</v>
      </c>
      <c r="P8" s="109">
        <f>N8-K8</f>
        <v>-14.238986728566559</v>
      </c>
      <c r="Q8" s="110">
        <f>N8/K8</f>
        <v>0.89282483107530553</v>
      </c>
      <c r="R8" s="290"/>
      <c r="S8" s="47">
        <v>0.50763888888888886</v>
      </c>
      <c r="T8" s="48">
        <v>0.54040509259259262</v>
      </c>
      <c r="U8" s="111">
        <v>55.816666666666627</v>
      </c>
      <c r="V8" s="112">
        <v>47.183333333333408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175.45390321440755</v>
      </c>
      <c r="AF8" s="110">
        <f>M8/J8</f>
        <v>1.0628867036610781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2077.3175066822309</v>
      </c>
      <c r="N21" s="138">
        <f t="shared" ref="N21:N28" si="5">M21/L21</f>
        <v>86.554896111759618</v>
      </c>
      <c r="O21" s="139">
        <f t="shared" ref="O21:O28" si="6">L21-I21</f>
        <v>1</v>
      </c>
      <c r="P21" s="140">
        <f t="shared" ref="P21:P28" si="7">N21-K21</f>
        <v>-8.9885821491099449</v>
      </c>
      <c r="Q21" s="141">
        <f t="shared" ref="Q21:Q28" si="8">N21/K21</f>
        <v>0.90592155202296754</v>
      </c>
      <c r="R21" s="291"/>
      <c r="S21" s="142">
        <f>S5</f>
        <v>0.2918634259259259</v>
      </c>
      <c r="T21" s="143">
        <f>INDEX(T5:T20,COUNTA(T5:T20))</f>
        <v>0.54040509259259262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 t="shared" ref="AE21:AE28" si="9">M21-J21</f>
        <v>-120.18249331776906</v>
      </c>
      <c r="AF21" s="141">
        <f t="shared" ref="AF21:AF28" si="10">M21/J21</f>
        <v>0.94530944558918362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420</v>
      </c>
      <c r="G22" s="148">
        <f t="shared" ref="G22:G28" si="11">E22*F22</f>
        <v>27468.000000000004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1785.1239669421493</v>
      </c>
      <c r="N22" s="152">
        <f t="shared" si="5"/>
        <v>74.380165289256226</v>
      </c>
      <c r="O22" s="154">
        <f t="shared" si="6"/>
        <v>0</v>
      </c>
      <c r="P22" s="155">
        <f t="shared" si="7"/>
        <v>-8.9531680440771026</v>
      </c>
      <c r="Q22" s="156">
        <f t="shared" si="8"/>
        <v>0.89256198347107474</v>
      </c>
      <c r="R22" s="289">
        <f>Q38</f>
        <v>0.89106019986647667</v>
      </c>
      <c r="S22" s="157">
        <v>0.29166666666666669</v>
      </c>
      <c r="T22" s="158">
        <v>0.30146990740740742</v>
      </c>
      <c r="U22" s="159"/>
      <c r="V22" s="160">
        <v>14.116666666666662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-214.87603305785069</v>
      </c>
      <c r="AF22" s="156">
        <f t="shared" si="10"/>
        <v>0.89256198347107463</v>
      </c>
      <c r="AG22" s="281">
        <f>AF38</f>
        <v>0.89106019986647667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669</v>
      </c>
      <c r="G23" s="103">
        <f t="shared" si="11"/>
        <v>39698.46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1781.3609467455576</v>
      </c>
      <c r="N23" s="106">
        <f t="shared" si="5"/>
        <v>74.223372781064896</v>
      </c>
      <c r="O23" s="108">
        <f t="shared" si="6"/>
        <v>0</v>
      </c>
      <c r="P23" s="109">
        <f t="shared" si="7"/>
        <v>-9.1099605522684328</v>
      </c>
      <c r="Q23" s="110">
        <f t="shared" si="8"/>
        <v>0.89068047337277878</v>
      </c>
      <c r="R23" s="290"/>
      <c r="S23" s="47">
        <v>0.30518518518518517</v>
      </c>
      <c r="T23" s="48">
        <v>0.32083333333333336</v>
      </c>
      <c r="U23" s="111">
        <v>5.349999999999957</v>
      </c>
      <c r="V23" s="112">
        <v>22.533333333333392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-218.63905325444239</v>
      </c>
      <c r="AF23" s="110">
        <f t="shared" si="10"/>
        <v>0.89068047337277878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1847</v>
      </c>
      <c r="G24" s="103">
        <f t="shared" si="11"/>
        <v>108363.49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1780.71772897697</v>
      </c>
      <c r="N24" s="106">
        <f t="shared" si="5"/>
        <v>77.422509955520439</v>
      </c>
      <c r="O24" s="108">
        <f t="shared" si="6"/>
        <v>0</v>
      </c>
      <c r="P24" s="109">
        <f t="shared" si="7"/>
        <v>-9.5340117836099978</v>
      </c>
      <c r="Q24" s="110">
        <f t="shared" si="8"/>
        <v>0.890358864488485</v>
      </c>
      <c r="R24" s="290"/>
      <c r="S24" s="47">
        <v>0.32430555555555557</v>
      </c>
      <c r="T24" s="48">
        <v>0.36752314814814813</v>
      </c>
      <c r="U24" s="111">
        <v>4.9999999999999822</v>
      </c>
      <c r="V24" s="112">
        <v>62.233333333333285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-219.28227102303003</v>
      </c>
      <c r="AF24" s="110">
        <f t="shared" si="10"/>
        <v>0.890358864488485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1730</v>
      </c>
      <c r="G25" s="103">
        <f t="shared" si="11"/>
        <v>103004.2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1780.9551043751796</v>
      </c>
      <c r="N25" s="106">
        <f t="shared" si="5"/>
        <v>77.43283062500781</v>
      </c>
      <c r="O25" s="108">
        <f t="shared" si="6"/>
        <v>0</v>
      </c>
      <c r="P25" s="109">
        <f t="shared" si="7"/>
        <v>-9.5236911141226273</v>
      </c>
      <c r="Q25" s="110">
        <f t="shared" si="8"/>
        <v>0.89047755218758984</v>
      </c>
      <c r="R25" s="290"/>
      <c r="S25" s="47">
        <v>0.37152777777777779</v>
      </c>
      <c r="T25" s="48">
        <v>0.41200231481481481</v>
      </c>
      <c r="U25" s="111">
        <v>5.7666666666667155</v>
      </c>
      <c r="V25" s="112">
        <v>58.283333333333303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-219.04489562482036</v>
      </c>
      <c r="AF25" s="110">
        <f t="shared" si="10"/>
        <v>0.89047755218758984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1497</v>
      </c>
      <c r="G26" s="103">
        <f t="shared" si="11"/>
        <v>107110.34999999999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1781.5537190082648</v>
      </c>
      <c r="N26" s="106">
        <f t="shared" si="5"/>
        <v>80.979714500375678</v>
      </c>
      <c r="O26" s="108">
        <f t="shared" si="6"/>
        <v>0</v>
      </c>
      <c r="P26" s="109">
        <f t="shared" si="7"/>
        <v>-9.9293764087152283</v>
      </c>
      <c r="Q26" s="110">
        <f t="shared" si="8"/>
        <v>0.89077685950413243</v>
      </c>
      <c r="R26" s="290"/>
      <c r="S26" s="47">
        <v>0.4152777777777778</v>
      </c>
      <c r="T26" s="48">
        <v>0.45028935185185187</v>
      </c>
      <c r="U26" s="111">
        <v>4.7166666666667112</v>
      </c>
      <c r="V26" s="112">
        <v>50.416666666666657</v>
      </c>
      <c r="W26" s="113">
        <v>0.45028935185185187</v>
      </c>
      <c r="X26" s="116">
        <v>0.48888888888888887</v>
      </c>
      <c r="Y26" s="12"/>
      <c r="Z26" s="198"/>
      <c r="AA26" s="276"/>
      <c r="AB26" s="277"/>
      <c r="AC26" s="12">
        <v>1</v>
      </c>
      <c r="AD26" s="198"/>
      <c r="AE26" s="117">
        <f t="shared" si="9"/>
        <v>-218.44628099173519</v>
      </c>
      <c r="AF26" s="110">
        <f t="shared" si="10"/>
        <v>0.89077685950413243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927</v>
      </c>
      <c r="G27" s="121">
        <f t="shared" si="11"/>
        <v>71694.180000000008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1782.6923076923076</v>
      </c>
      <c r="N27" s="106">
        <f t="shared" si="5"/>
        <v>71.307692307692307</v>
      </c>
      <c r="O27" s="108">
        <f t="shared" si="6"/>
        <v>0</v>
      </c>
      <c r="P27" s="109">
        <f t="shared" si="7"/>
        <v>-8.6923076923076934</v>
      </c>
      <c r="Q27" s="110">
        <f t="shared" si="8"/>
        <v>0.89134615384615379</v>
      </c>
      <c r="R27" s="290"/>
      <c r="S27" s="47">
        <v>0.48888888888888887</v>
      </c>
      <c r="T27" s="48">
        <v>0.51055555555555554</v>
      </c>
      <c r="U27" s="111">
        <v>55.583333333333286</v>
      </c>
      <c r="V27" s="112">
        <v>31.200000000000003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-217.30769230769238</v>
      </c>
      <c r="AF27" s="110">
        <f t="shared" si="10"/>
        <v>0.89134615384615379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2030</v>
      </c>
      <c r="G28" s="121">
        <f t="shared" si="11"/>
        <v>109132.8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1782.4390243902433</v>
      </c>
      <c r="N28" s="106">
        <f t="shared" si="5"/>
        <v>89.121951219512169</v>
      </c>
      <c r="O28" s="123">
        <f t="shared" si="6"/>
        <v>0</v>
      </c>
      <c r="P28" s="124">
        <f t="shared" si="7"/>
        <v>-10.878048780487831</v>
      </c>
      <c r="Q28" s="125">
        <f t="shared" si="8"/>
        <v>0.89121951219512174</v>
      </c>
      <c r="R28" s="290"/>
      <c r="S28" s="119">
        <v>0.51388888888888884</v>
      </c>
      <c r="T28" s="120">
        <v>0.56134259259259256</v>
      </c>
      <c r="U28" s="111">
        <v>4.799999999999951</v>
      </c>
      <c r="V28" s="112">
        <v>68.333333333333357</v>
      </c>
      <c r="W28" s="120"/>
      <c r="X28" s="189"/>
      <c r="Y28" s="12"/>
      <c r="Z28" s="198"/>
      <c r="AA28" s="276"/>
      <c r="AB28" s="277"/>
      <c r="AC28" s="12">
        <v>1</v>
      </c>
      <c r="AD28" s="198"/>
      <c r="AE28" s="117">
        <f t="shared" si="9"/>
        <v>-217.56097560975672</v>
      </c>
      <c r="AF28" s="110">
        <f t="shared" si="10"/>
        <v>0.89121951219512163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1782.1203997329533</v>
      </c>
      <c r="N38" s="138">
        <f>M38/L38</f>
        <v>77.483495640563191</v>
      </c>
      <c r="O38" s="139">
        <f>L38-I38</f>
        <v>0</v>
      </c>
      <c r="P38" s="140">
        <f>N38-K38</f>
        <v>-9.4730260985672459</v>
      </c>
      <c r="Q38" s="141">
        <f>N38/K38</f>
        <v>0.89106019986647667</v>
      </c>
      <c r="R38" s="291"/>
      <c r="S38" s="142">
        <f>S22</f>
        <v>0.29166666666666669</v>
      </c>
      <c r="T38" s="143">
        <f>INDEX(T22:T37,COUNTA(T22:T37))</f>
        <v>0.56134259259259256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91">
        <f>SUM(AD22:AD37)</f>
        <v>0</v>
      </c>
      <c r="AE38" s="168">
        <f>M38-J38</f>
        <v>-217.87960026704673</v>
      </c>
      <c r="AF38" s="141">
        <f>M38/J38</f>
        <v>0.89106019986647667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2775</v>
      </c>
      <c r="G39" s="148">
        <f t="shared" ref="G39:G42" si="16">E39*F39</f>
        <v>54667.5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1079.5331748433109</v>
      </c>
      <c r="N39" s="152">
        <f>M39/L39</f>
        <v>83.041013449485462</v>
      </c>
      <c r="O39" s="154">
        <f>L39-I39</f>
        <v>0</v>
      </c>
      <c r="P39" s="155">
        <f>N39-K39</f>
        <v>-9.2666788582068449</v>
      </c>
      <c r="Q39" s="156">
        <f>N39/K39</f>
        <v>0.89961097903609255</v>
      </c>
      <c r="R39" s="289">
        <f>Q55</f>
        <v>0.89367546735974368</v>
      </c>
      <c r="S39" s="157">
        <v>0.25</v>
      </c>
      <c r="T39" s="158">
        <v>0.3571064814814815</v>
      </c>
      <c r="U39" s="159"/>
      <c r="V39" s="160">
        <v>154.23333333333335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-120.46682515668908</v>
      </c>
      <c r="AF39" s="156">
        <f>M39/J39</f>
        <v>0.89961097903609244</v>
      </c>
      <c r="AG39" s="281">
        <f>AF55</f>
        <v>0.89367546735974379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986</v>
      </c>
      <c r="G40" s="103">
        <f t="shared" si="16"/>
        <v>70834.240000000005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1606.880941602534</v>
      </c>
      <c r="N40" s="106">
        <f>M40/L40</f>
        <v>84.572681136975476</v>
      </c>
      <c r="O40" s="108">
        <f>L40-I40</f>
        <v>0</v>
      </c>
      <c r="P40" s="109">
        <f>N40-K40</f>
        <v>-10.164160968287689</v>
      </c>
      <c r="Q40" s="110">
        <f>N40/K40</f>
        <v>0.89271163422362998</v>
      </c>
      <c r="R40" s="290"/>
      <c r="S40" s="47">
        <v>0.36054398148148148</v>
      </c>
      <c r="T40" s="48">
        <v>0.38611111111111113</v>
      </c>
      <c r="U40" s="111">
        <v>4.9499999999999744</v>
      </c>
      <c r="V40" s="112">
        <v>36.816666666666691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-193.11905839746601</v>
      </c>
      <c r="AF40" s="110">
        <f>M40/J40</f>
        <v>0.89271163422362998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1378</v>
      </c>
      <c r="G41" s="103">
        <f t="shared" si="16"/>
        <v>79551.94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1605.9566202654571</v>
      </c>
      <c r="N41" s="106">
        <f>M41/L41</f>
        <v>72.998028193884409</v>
      </c>
      <c r="O41" s="108">
        <f>L41-I41</f>
        <v>0</v>
      </c>
      <c r="P41" s="109">
        <f>N41-K41</f>
        <v>-8.8201536242974043</v>
      </c>
      <c r="Q41" s="110">
        <f>N41/K41</f>
        <v>0.89219812236969842</v>
      </c>
      <c r="R41" s="290"/>
      <c r="S41" s="47">
        <v>0.39027777777777778</v>
      </c>
      <c r="T41" s="48">
        <v>0.42603009259259261</v>
      </c>
      <c r="U41" s="111">
        <v>5.9999999999999787</v>
      </c>
      <c r="V41" s="112">
        <v>51.483333333333363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-194.0433797345429</v>
      </c>
      <c r="AF41" s="110">
        <f>M41/J41</f>
        <v>0.89219812236969842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1576</v>
      </c>
      <c r="G42" s="103">
        <f t="shared" si="16"/>
        <v>88933.68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1605.8873478630062</v>
      </c>
      <c r="N42" s="106">
        <f>M42/L42</f>
        <v>84.520386729631909</v>
      </c>
      <c r="O42" s="108">
        <f>L42-I42</f>
        <v>0</v>
      </c>
      <c r="P42" s="109">
        <f>N42-K42</f>
        <v>-10.216455375631256</v>
      </c>
      <c r="Q42" s="110">
        <f>N42/K42</f>
        <v>0.89215963770167006</v>
      </c>
      <c r="R42" s="290"/>
      <c r="S42" s="47">
        <v>0.42924768518518519</v>
      </c>
      <c r="T42" s="48">
        <v>0.47013888888888888</v>
      </c>
      <c r="U42" s="111">
        <v>4.6333333333333115</v>
      </c>
      <c r="V42" s="112">
        <v>58.883333333333319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-194.1126521369938</v>
      </c>
      <c r="AF42" s="200">
        <f>M42/J42</f>
        <v>0.89215963770167006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1474.5645211435772</v>
      </c>
      <c r="N55" s="138">
        <f>M55/L55</f>
        <v>80.798055953072719</v>
      </c>
      <c r="O55" s="139">
        <f>L55-I55</f>
        <v>0</v>
      </c>
      <c r="P55" s="140">
        <f>N55-K55</f>
        <v>-9.6129029510368724</v>
      </c>
      <c r="Q55" s="141">
        <f>N55/K55</f>
        <v>0.89367546735974368</v>
      </c>
      <c r="R55" s="291"/>
      <c r="S55" s="142">
        <f>S39</f>
        <v>0.25</v>
      </c>
      <c r="T55" s="143">
        <f>INDEX(T39:T54,COUNTA(T39:T54))</f>
        <v>0.47013888888888888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-175.43547885642283</v>
      </c>
      <c r="AF55" s="141">
        <f>M55/J55</f>
        <v>0.89367546735974379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681</v>
      </c>
      <c r="G56" s="103">
        <f t="shared" ref="G56" si="21">E56*F56</f>
        <v>18421.05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2957.2979493365442</v>
      </c>
      <c r="N56" s="106">
        <f>M56/L56</f>
        <v>492.8829915560907</v>
      </c>
      <c r="O56" s="108">
        <f>L56-I56</f>
        <v>0</v>
      </c>
      <c r="P56" s="109">
        <f>N56-K56</f>
        <v>-52.617008443909299</v>
      </c>
      <c r="Q56" s="110">
        <f>N56/K56</f>
        <v>0.90354352255928638</v>
      </c>
      <c r="R56" s="289">
        <f>Q72</f>
        <v>0.90354352255928638</v>
      </c>
      <c r="S56" s="47">
        <v>0.44248842592592591</v>
      </c>
      <c r="T56" s="48">
        <v>0.45208333333333334</v>
      </c>
      <c r="U56" s="111">
        <v>5.1166666666666138</v>
      </c>
      <c r="V56" s="112">
        <v>13.816666666666695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-315.70205066345579</v>
      </c>
      <c r="AF56" s="156">
        <f>M56/J56</f>
        <v>0.90354352255928638</v>
      </c>
      <c r="AG56" s="281">
        <f>AF72</f>
        <v>0.90354352255928638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2957.2979493365442</v>
      </c>
      <c r="N72" s="138">
        <f>M72/L72</f>
        <v>492.8829915560907</v>
      </c>
      <c r="O72" s="139">
        <f>L72-I72</f>
        <v>0</v>
      </c>
      <c r="P72" s="140">
        <f>N72-K72</f>
        <v>-52.617008443909299</v>
      </c>
      <c r="Q72" s="141">
        <f>N72/K72</f>
        <v>0.90354352255928638</v>
      </c>
      <c r="R72" s="291"/>
      <c r="S72" s="142">
        <f>S56</f>
        <v>0.44248842592592591</v>
      </c>
      <c r="T72" s="143">
        <f>INDEX(T56:T71,COUNTA(T56:T71))</f>
        <v>0.45208333333333334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-315.70205066345579</v>
      </c>
      <c r="AF72" s="141">
        <f>M72/J72</f>
        <v>0.90354352255928638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1600</v>
      </c>
      <c r="G73" s="148">
        <f t="shared" ref="G73:G75" si="25">E73*F73</f>
        <v>90864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1781.6269718527683</v>
      </c>
      <c r="N73" s="152">
        <f>M73/L73</f>
        <v>77.462042254468187</v>
      </c>
      <c r="O73" s="154">
        <f>L73-I73</f>
        <v>0</v>
      </c>
      <c r="P73" s="155">
        <f>N73-K73</f>
        <v>-9.49447948466225</v>
      </c>
      <c r="Q73" s="156">
        <f>N73/K73</f>
        <v>0.8908134859263841</v>
      </c>
      <c r="R73" s="289">
        <f>Q89</f>
        <v>0.89067942099316122</v>
      </c>
      <c r="S73" s="157">
        <v>0.70841435185185186</v>
      </c>
      <c r="T73" s="158">
        <v>0.74583333333333335</v>
      </c>
      <c r="U73" s="159"/>
      <c r="V73" s="160">
        <v>53.88333333333334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-218.37302814723171</v>
      </c>
      <c r="AF73" s="156">
        <f>M73/J73</f>
        <v>0.8908134859263841</v>
      </c>
      <c r="AG73" s="281">
        <f>AF89</f>
        <v>0.89067942099316122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1260</v>
      </c>
      <c r="G74" s="103">
        <f t="shared" si="25"/>
        <v>71656.2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1781.6182246661442</v>
      </c>
      <c r="N74" s="106">
        <f>M74/L74</f>
        <v>77.461661942006273</v>
      </c>
      <c r="O74" s="108">
        <f>L74-I74</f>
        <v>0</v>
      </c>
      <c r="P74" s="109">
        <f>N74-K74</f>
        <v>-9.4948597971241639</v>
      </c>
      <c r="Q74" s="110">
        <f>N74/K74</f>
        <v>0.89080911233307214</v>
      </c>
      <c r="R74" s="290"/>
      <c r="S74" s="47">
        <v>0.74930555555555556</v>
      </c>
      <c r="T74" s="48">
        <v>0.77877314814814813</v>
      </c>
      <c r="U74" s="111">
        <v>4.9999999999999822</v>
      </c>
      <c r="V74" s="112">
        <v>42.433333333333309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-218.38177533385578</v>
      </c>
      <c r="AF74" s="110">
        <f>M74/J74</f>
        <v>0.89080911233307214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1440</v>
      </c>
      <c r="G75" s="103">
        <f t="shared" si="25"/>
        <v>68544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1780.8313294400546</v>
      </c>
      <c r="N75" s="106">
        <f>M75/L75</f>
        <v>77.427449106089327</v>
      </c>
      <c r="O75" s="108">
        <f>L75-I75</f>
        <v>0</v>
      </c>
      <c r="P75" s="109">
        <f>N75-K75</f>
        <v>-9.5290726330411104</v>
      </c>
      <c r="Q75" s="110">
        <f>N75/K75</f>
        <v>0.8904156647200272</v>
      </c>
      <c r="R75" s="290"/>
      <c r="S75" s="47">
        <v>0.78297453703703701</v>
      </c>
      <c r="T75" s="48">
        <v>0.81666666666666665</v>
      </c>
      <c r="U75" s="111">
        <v>6.0499999999999865</v>
      </c>
      <c r="V75" s="112">
        <v>48.51666666666668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-219.16867055994544</v>
      </c>
      <c r="AF75" s="110">
        <f>M75/J75</f>
        <v>0.89041566472002731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1781.3588419863224</v>
      </c>
      <c r="N89" s="138">
        <f>M89/L89</f>
        <v>77.450384434187939</v>
      </c>
      <c r="O89" s="139">
        <f>L89-I89</f>
        <v>0</v>
      </c>
      <c r="P89" s="140">
        <f>N89-K89</f>
        <v>-9.5061373049424986</v>
      </c>
      <c r="Q89" s="141">
        <f>N89/K89</f>
        <v>0.89067942099316122</v>
      </c>
      <c r="R89" s="291"/>
      <c r="S89" s="142">
        <f>S73</f>
        <v>0.70841435185185186</v>
      </c>
      <c r="T89" s="143">
        <f>INDEX(T73:T88,COUNTA(T73:T88))</f>
        <v>0.81666666666666665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-218.64115801367757</v>
      </c>
      <c r="AF89" s="141">
        <f>M89/J89</f>
        <v>0.89067942099316122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1728</v>
      </c>
      <c r="G90" s="148">
        <f t="shared" ref="G90:G93" si="32">E90*F90</f>
        <v>99014.399999999994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1782.9750644883927</v>
      </c>
      <c r="N90" s="152">
        <f>M90/L90</f>
        <v>84.903574499447274</v>
      </c>
      <c r="O90" s="154">
        <f>L90-I90</f>
        <v>0</v>
      </c>
      <c r="P90" s="155">
        <f>N90-K90</f>
        <v>-10.334520738647967</v>
      </c>
      <c r="Q90" s="156">
        <f>N90/K90</f>
        <v>0.8914875322441963</v>
      </c>
      <c r="R90" s="289">
        <f>Q106</f>
        <v>0.89113365991585503</v>
      </c>
      <c r="S90" s="157">
        <v>0.70833333333333337</v>
      </c>
      <c r="T90" s="158">
        <v>0.7487152777777778</v>
      </c>
      <c r="U90" s="159"/>
      <c r="V90" s="160">
        <v>58.149999999999977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-217.02493551160728</v>
      </c>
      <c r="AF90" s="156">
        <f>M90/J90</f>
        <v>0.89148753224419641</v>
      </c>
      <c r="AG90" s="281">
        <f>AF106</f>
        <v>0.89113365991585503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460</v>
      </c>
      <c r="G91" s="103">
        <f t="shared" si="32"/>
        <v>23308.2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1782.5618945102174</v>
      </c>
      <c r="N91" s="106">
        <f>M91/L91</f>
        <v>89.128094725510863</v>
      </c>
      <c r="O91" s="108">
        <f>L91-I91</f>
        <v>0</v>
      </c>
      <c r="P91" s="109">
        <f>N91-K91</f>
        <v>-10.871905274489137</v>
      </c>
      <c r="Q91" s="110">
        <f>N91/K91</f>
        <v>0.89128094725510865</v>
      </c>
      <c r="R91" s="290"/>
      <c r="S91" s="47">
        <v>0.75208333333333333</v>
      </c>
      <c r="T91" s="48">
        <v>0.76283564814814819</v>
      </c>
      <c r="U91" s="111">
        <v>4.8499999999999588</v>
      </c>
      <c r="V91" s="112">
        <v>15.483333333333409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-217.43810548978263</v>
      </c>
      <c r="AF91" s="110">
        <f>M91/J91</f>
        <v>0.89128094725510865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1273</v>
      </c>
      <c r="G92" s="103">
        <f t="shared" si="32"/>
        <v>68856.570000000007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1781.8040435458813</v>
      </c>
      <c r="N92" s="106">
        <f>M92/L92</f>
        <v>93.779160186625333</v>
      </c>
      <c r="O92" s="108">
        <f>L92-I92</f>
        <v>0</v>
      </c>
      <c r="P92" s="109">
        <f>N92-K92</f>
        <v>-11.483997708111502</v>
      </c>
      <c r="Q92" s="110">
        <f>N92/K92</f>
        <v>0.89090202177294076</v>
      </c>
      <c r="R92" s="290"/>
      <c r="S92" s="47">
        <v>0.76606481481481481</v>
      </c>
      <c r="T92" s="48">
        <v>0.79583333333333328</v>
      </c>
      <c r="U92" s="111">
        <v>4.6499999999999275</v>
      </c>
      <c r="V92" s="112">
        <v>42.866666666666603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-218.19595645411869</v>
      </c>
      <c r="AF92" s="110">
        <f>M92/J92</f>
        <v>0.89090202177294064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1730</v>
      </c>
      <c r="G93" s="103">
        <f t="shared" si="32"/>
        <v>100634.1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1603.5015447991775</v>
      </c>
      <c r="N93" s="106">
        <f>M93/L93</f>
        <v>84.394818147325125</v>
      </c>
      <c r="O93" s="108">
        <f>L93-I93</f>
        <v>0</v>
      </c>
      <c r="P93" s="109">
        <f>N93-K93</f>
        <v>-10.342023957938039</v>
      </c>
      <c r="Q93" s="110">
        <f>N93/K93</f>
        <v>0.89083419155509846</v>
      </c>
      <c r="R93" s="290"/>
      <c r="S93" s="47">
        <v>0.80018518518518522</v>
      </c>
      <c r="T93" s="48">
        <v>0.84513888888888888</v>
      </c>
      <c r="U93" s="111">
        <v>6.2666666666667936</v>
      </c>
      <c r="V93" s="112">
        <v>64.733333333333277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-196.49845520082249</v>
      </c>
      <c r="AF93" s="110">
        <f>M93/J93</f>
        <v>0.89083419155509858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1737.7106368359173</v>
      </c>
      <c r="N106" s="138">
        <f>M106/L106</f>
        <v>87.985348700552777</v>
      </c>
      <c r="O106" s="139">
        <f>L106-I106</f>
        <v>0</v>
      </c>
      <c r="P106" s="140">
        <f>N106-K106</f>
        <v>-10.748828514637097</v>
      </c>
      <c r="Q106" s="141">
        <f>N106/K106</f>
        <v>0.89113365991585503</v>
      </c>
      <c r="R106" s="291"/>
      <c r="S106" s="142">
        <f>S90</f>
        <v>0.70833333333333337</v>
      </c>
      <c r="T106" s="143">
        <f>INDEX(T90:T105,COUNTA(T90:T105))</f>
        <v>0.84513888888888888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-212.28936316408272</v>
      </c>
      <c r="AF106" s="141">
        <f>M106/J106</f>
        <v>0.89113365991585503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373" priority="2" operator="greaterThan">
      <formula>0</formula>
    </cfRule>
  </conditionalFormatting>
  <conditionalFormatting sqref="P5:P106 AE5:AE106">
    <cfRule type="cellIs" dxfId="372" priority="5" operator="lessThan">
      <formula>0</formula>
    </cfRule>
  </conditionalFormatting>
  <conditionalFormatting sqref="Q5:Q106 AF5:AF106">
    <cfRule type="cellIs" dxfId="371" priority="3" operator="greaterThan">
      <formula>1</formula>
    </cfRule>
    <cfRule type="cellIs" dxfId="370" priority="4" operator="lessThan">
      <formula>0.8</formula>
    </cfRule>
  </conditionalFormatting>
  <conditionalFormatting sqref="AG5 R5:R106">
    <cfRule type="cellIs" dxfId="369" priority="6" operator="lessThan">
      <formula>0.8</formula>
    </cfRule>
  </conditionalFormatting>
  <conditionalFormatting sqref="AG22:AG57">
    <cfRule type="cellIs" dxfId="368" priority="7" operator="lessThan">
      <formula>0.8</formula>
    </cfRule>
  </conditionalFormatting>
  <conditionalFormatting sqref="AG63:AG71">
    <cfRule type="cellIs" dxfId="367" priority="8" operator="lessThan">
      <formula>0.8</formula>
    </cfRule>
  </conditionalFormatting>
  <conditionalFormatting sqref="AG73:AG106">
    <cfRule type="cellIs" dxfId="366" priority="1" operator="lessThan">
      <formula>0.8</formula>
    </cfRule>
  </conditionalFormatting>
  <dataValidations count="1">
    <dataValidation type="list" allowBlank="1" showInputMessage="1" showErrorMessage="1" sqref="AA5:AB106" xr:uid="{4F911D24-8DD5-4279-8487-5EE6E6D17A3F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5287-CCDC-44DE-9211-78595695080D}">
  <sheetPr>
    <tabColor theme="9" tint="0.59999389629810485"/>
  </sheetPr>
  <dimension ref="B1:AR42"/>
  <sheetViews>
    <sheetView zoomScale="70" zoomScaleNormal="70" workbookViewId="0">
      <selection activeCell="R20" sqref="R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242</v>
      </c>
      <c r="D3" s="263"/>
      <c r="E3" s="3" t="s">
        <v>2</v>
      </c>
      <c r="F3" s="264">
        <f>'0215(18度C)'!D1+'0215(4度C)'!D1</f>
        <v>107334</v>
      </c>
      <c r="G3" s="265"/>
      <c r="H3" s="3" t="s">
        <v>3</v>
      </c>
      <c r="I3" s="266">
        <f>'0215(18度C)'!F1+'0215(4度C)'!F1</f>
        <v>3384701.5999999996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'0215(4度C)'!Y2</f>
        <v>0</v>
      </c>
      <c r="P6" s="229">
        <f>'0215(4度C)'!Z2</f>
        <v>0</v>
      </c>
      <c r="Q6" s="229">
        <f>'0215(4度C)'!AC2</f>
        <v>32</v>
      </c>
      <c r="R6" s="229">
        <f>'0215(4度C)'!AD2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486.27041613886797</v>
      </c>
      <c r="F7" s="235" t="e">
        <f>AVERAGE(#REF!,D15:K15)</f>
        <v>#REF!</v>
      </c>
      <c r="G7" s="236">
        <f>AVERAGE(D15:K15)</f>
        <v>184.38569009995541</v>
      </c>
      <c r="H7" s="237"/>
      <c r="I7" s="236">
        <f>AVERAGE(L15:O15)</f>
        <v>82.709550159179599</v>
      </c>
      <c r="J7" s="237"/>
      <c r="K7" s="236">
        <f>AVERAGE(D33:O33)</f>
        <v>652.13789888439953</v>
      </c>
      <c r="L7" s="237"/>
      <c r="M7" s="236">
        <f>AVERAGE(P33:X33)</f>
        <v>690.16156406723564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0.89052439179182563</v>
      </c>
      <c r="F8" s="243" t="e">
        <f>AVERAGE(D16:K16,#REF!)</f>
        <v>#REF!</v>
      </c>
      <c r="G8" s="222">
        <f>AVERAGE(D16:K16)</f>
        <v>0.89842578769881398</v>
      </c>
      <c r="H8" s="223"/>
      <c r="I8" s="222">
        <f>AVERAGE(L16:O16)</f>
        <v>0.89081612935500587</v>
      </c>
      <c r="J8" s="223"/>
      <c r="K8" s="222">
        <f>AVERAGE(D34:O34)</f>
        <v>0.88877178896054743</v>
      </c>
      <c r="L8" s="223"/>
      <c r="M8" s="222">
        <f>AVERAGE(P34:X34)</f>
        <v>0.8861897034384969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86.553167568223515</v>
      </c>
      <c r="F15" s="35" t="s">
        <v>42</v>
      </c>
      <c r="G15" s="35">
        <v>77.47891288543282</v>
      </c>
      <c r="H15" s="35">
        <v>80.785649120024161</v>
      </c>
      <c r="I15" s="35">
        <v>492.72503082614122</v>
      </c>
      <c r="J15" s="35" t="s">
        <v>42</v>
      </c>
      <c r="K15" s="36" t="s">
        <v>42</v>
      </c>
      <c r="L15" s="34" t="s">
        <v>42</v>
      </c>
      <c r="M15" s="37">
        <v>77.441373157730609</v>
      </c>
      <c r="N15" s="35" t="s">
        <v>42</v>
      </c>
      <c r="O15" s="38">
        <v>87.977727160628575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0.90590346032725411</v>
      </c>
      <c r="F16" s="43" t="s">
        <v>42</v>
      </c>
      <c r="G16" s="43">
        <f t="shared" si="0"/>
        <v>0.89100749818247738</v>
      </c>
      <c r="H16" s="43">
        <f t="shared" si="0"/>
        <v>0.89353824026693385</v>
      </c>
      <c r="I16" s="43">
        <f t="shared" si="0"/>
        <v>0.90325395201859071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0.89057579131390197</v>
      </c>
      <c r="N16" s="43" t="s">
        <v>42</v>
      </c>
      <c r="O16" s="46">
        <f t="shared" ref="O16" si="2">O15/O14</f>
        <v>0.89105646739610989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0.29188657407407409</v>
      </c>
      <c r="F17" s="48" t="s">
        <v>42</v>
      </c>
      <c r="G17" s="48">
        <v>0.29166666666666669</v>
      </c>
      <c r="H17" s="48">
        <v>0.25018518518518518</v>
      </c>
      <c r="I17" s="48">
        <v>0.43505787037037036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0.70844907407407409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0.5557523148148148</v>
      </c>
      <c r="F18" s="48" t="s">
        <v>42</v>
      </c>
      <c r="G18" s="48">
        <v>0.59722222222222221</v>
      </c>
      <c r="H18" s="48">
        <v>0.45914351851851853</v>
      </c>
      <c r="I18" s="48">
        <v>0.44444444444444442</v>
      </c>
      <c r="J18" s="48" t="s">
        <v>42</v>
      </c>
      <c r="K18" s="48" t="s">
        <v>42</v>
      </c>
      <c r="L18" s="47" t="s">
        <v>42</v>
      </c>
      <c r="M18" s="49">
        <v>0.81736111111111109</v>
      </c>
      <c r="N18" s="48" t="s">
        <v>42</v>
      </c>
      <c r="O18" s="50">
        <v>0.84513888888888888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/>
      <c r="G21" s="52">
        <v>9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267.52098555885811</v>
      </c>
      <c r="H33" s="35">
        <v>389.91704391299737</v>
      </c>
      <c r="I33" s="35" t="s">
        <v>42</v>
      </c>
      <c r="J33" s="35" t="s">
        <v>42</v>
      </c>
      <c r="K33" s="35">
        <v>740.44474707203426</v>
      </c>
      <c r="L33" s="35" t="s">
        <v>42</v>
      </c>
      <c r="M33" s="35">
        <v>683.18913800724511</v>
      </c>
      <c r="N33" s="35">
        <v>997.08436265352623</v>
      </c>
      <c r="O33" s="35">
        <v>834.67111610173663</v>
      </c>
      <c r="P33" s="34">
        <v>267.54395961611323</v>
      </c>
      <c r="Q33" s="35" t="s">
        <v>42</v>
      </c>
      <c r="R33" s="35" t="s">
        <v>42</v>
      </c>
      <c r="S33" s="35" t="s">
        <v>42</v>
      </c>
      <c r="T33" s="35">
        <v>704.05826826122154</v>
      </c>
      <c r="U33" s="35" t="s">
        <v>42</v>
      </c>
      <c r="V33" s="35">
        <v>683.18821119438815</v>
      </c>
      <c r="W33" s="35">
        <v>971.72555633716365</v>
      </c>
      <c r="X33" s="38">
        <v>824.29182492729183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0.87315877231016181</v>
      </c>
      <c r="H34" s="43">
        <f>H33/H32</f>
        <v>0.89980856287614785</v>
      </c>
      <c r="I34" s="43" t="s">
        <v>42</v>
      </c>
      <c r="J34" s="43" t="s">
        <v>42</v>
      </c>
      <c r="K34" s="43">
        <f>K33/K32</f>
        <v>0.89750878432973846</v>
      </c>
      <c r="L34" s="43" t="s">
        <v>42</v>
      </c>
      <c r="M34" s="43">
        <f>M33/M32</f>
        <v>0.89711704990850372</v>
      </c>
      <c r="N34" s="43">
        <f>N33/N32</f>
        <v>0.87978031998840556</v>
      </c>
      <c r="O34" s="43">
        <f>O33/O32</f>
        <v>0.88525724435032671</v>
      </c>
      <c r="P34" s="42">
        <f>P33/P32</f>
        <v>0.87323375708036954</v>
      </c>
      <c r="Q34" s="43" t="s">
        <v>42</v>
      </c>
      <c r="R34" s="43" t="s">
        <v>42</v>
      </c>
      <c r="S34" s="43" t="s">
        <v>42</v>
      </c>
      <c r="T34" s="43">
        <f>T33/T32</f>
        <v>0.89404224541107502</v>
      </c>
      <c r="U34" s="43" t="s">
        <v>42</v>
      </c>
      <c r="V34" s="43">
        <f>V33/V32</f>
        <v>0.89711583288151975</v>
      </c>
      <c r="W34" s="43">
        <f>W33/W32</f>
        <v>0.8833868693974215</v>
      </c>
      <c r="X34" s="46">
        <f>X33/X32</f>
        <v>0.88316981242209847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0.34391203703703704</v>
      </c>
      <c r="H35" s="48">
        <v>0.29166666666666669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0.29166666666666669</v>
      </c>
      <c r="N35" s="48">
        <v>0.29166666666666669</v>
      </c>
      <c r="O35" s="48">
        <v>0.29177083333333331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0.70857638888888885</v>
      </c>
      <c r="U35" s="48" t="s">
        <v>42</v>
      </c>
      <c r="V35" s="48">
        <v>0.70844907407407409</v>
      </c>
      <c r="W35" s="48">
        <v>0.70844907407407409</v>
      </c>
      <c r="X35" s="50">
        <v>0.7085069444444444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0.43125000000000002</v>
      </c>
      <c r="H36" s="48">
        <v>0.32430555555555557</v>
      </c>
      <c r="I36" s="48" t="s">
        <v>42</v>
      </c>
      <c r="J36" s="48" t="s">
        <v>42</v>
      </c>
      <c r="K36" s="48">
        <v>0.3785648148148148</v>
      </c>
      <c r="L36" s="48" t="s">
        <v>42</v>
      </c>
      <c r="M36" s="48">
        <v>0.36249999999999999</v>
      </c>
      <c r="N36" s="48">
        <v>0.41541666666666666</v>
      </c>
      <c r="O36" s="48">
        <v>0.39930555555555558</v>
      </c>
      <c r="P36" s="47">
        <v>0.78549768518518515</v>
      </c>
      <c r="Q36" s="48" t="s">
        <v>42</v>
      </c>
      <c r="R36" s="48" t="s">
        <v>42</v>
      </c>
      <c r="S36" s="48" t="s">
        <v>42</v>
      </c>
      <c r="T36" s="48">
        <v>0.82361111111111107</v>
      </c>
      <c r="U36" s="48" t="s">
        <v>42</v>
      </c>
      <c r="V36" s="48">
        <v>0.81527777777777777</v>
      </c>
      <c r="W36" s="48">
        <v>0.89603009259259259</v>
      </c>
      <c r="X36" s="50">
        <v>0.86192129629629632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566F-5293-446C-A8F7-6C969489A856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K44" sqref="K44"/>
      <selection pane="bottomLeft" activeCell="K44" sqref="K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69722</v>
      </c>
      <c r="E1" s="88" t="s">
        <v>3</v>
      </c>
      <c r="F1" s="89">
        <f>SUM(G5:G191)</f>
        <v>1374914.2000000002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46068</v>
      </c>
      <c r="B2" s="332"/>
      <c r="C2" s="92" t="s">
        <v>40</v>
      </c>
      <c r="D2" s="93">
        <f>AVERAGE(N21,N38,N55,N72,N89,N106,N123,N140,N157,N174,N191)</f>
        <v>669.42138305841593</v>
      </c>
      <c r="E2" s="93" t="s">
        <v>91</v>
      </c>
      <c r="F2" s="94">
        <f>F1/D1</f>
        <v>19.719947792662289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1341</v>
      </c>
      <c r="G5" s="148">
        <f t="shared" ref="G5:G8" si="0">E5*F5</f>
        <v>38312.370000000003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3122.639068564039</v>
      </c>
      <c r="N5" s="152">
        <f>M5/L5</f>
        <v>260.21992238033658</v>
      </c>
      <c r="O5" s="154">
        <f>L5-I5</f>
        <v>0</v>
      </c>
      <c r="P5" s="155">
        <f>N5-K5</f>
        <v>-39.780077619663416</v>
      </c>
      <c r="Q5" s="156">
        <f>N5/K5</f>
        <v>0.86739974126778863</v>
      </c>
      <c r="R5" s="289">
        <f>Q21</f>
        <v>0.87315877231016181</v>
      </c>
      <c r="S5" s="157">
        <v>0.34391203703703704</v>
      </c>
      <c r="T5" s="158">
        <v>0.36180555555555555</v>
      </c>
      <c r="U5" s="159"/>
      <c r="V5" s="160">
        <v>25.766666666666644</v>
      </c>
      <c r="W5" s="161"/>
      <c r="X5" s="162"/>
      <c r="Y5" s="292"/>
      <c r="Z5" s="293"/>
      <c r="AA5" s="115">
        <f>M5-J5</f>
        <v>-477.36093143596099</v>
      </c>
      <c r="AB5" s="156">
        <f>M5/J5</f>
        <v>0.86739974126778863</v>
      </c>
      <c r="AC5" s="281">
        <f>AB21</f>
        <v>0.87315877231016192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1591</v>
      </c>
      <c r="G6" s="103">
        <f t="shared" si="0"/>
        <v>47491.350000000006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3140.1315789473651</v>
      </c>
      <c r="N6" s="106">
        <f>M6/L6</f>
        <v>261.67763157894711</v>
      </c>
      <c r="O6" s="108">
        <f>L6-I6</f>
        <v>0</v>
      </c>
      <c r="P6" s="109">
        <f>N6-K6</f>
        <v>-38.322368421052886</v>
      </c>
      <c r="Q6" s="110">
        <f>N6/K6</f>
        <v>0.87225877192982371</v>
      </c>
      <c r="R6" s="290"/>
      <c r="S6" s="47">
        <v>0.36527777777777776</v>
      </c>
      <c r="T6" s="48">
        <v>0.38638888888888889</v>
      </c>
      <c r="U6" s="111">
        <v>4.9999999999999822</v>
      </c>
      <c r="V6" s="112">
        <v>30.400000000000034</v>
      </c>
      <c r="W6" s="113"/>
      <c r="X6" s="116"/>
      <c r="Y6" s="276"/>
      <c r="Z6" s="277"/>
      <c r="AA6" s="117">
        <f>M6-J6</f>
        <v>-459.86842105263486</v>
      </c>
      <c r="AB6" s="110">
        <f>M6/J6</f>
        <v>0.8722587719298236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1514</v>
      </c>
      <c r="G7" s="103">
        <f t="shared" si="0"/>
        <v>44693.279999999999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3139.6313364055368</v>
      </c>
      <c r="N7" s="106">
        <f>M7/L7</f>
        <v>261.63594470046138</v>
      </c>
      <c r="O7" s="108">
        <f>L7-I7</f>
        <v>0</v>
      </c>
      <c r="P7" s="109">
        <f>N7-K7</f>
        <v>-38.36405529953862</v>
      </c>
      <c r="Q7" s="110">
        <f>N7/K7</f>
        <v>0.87211981566820462</v>
      </c>
      <c r="R7" s="290"/>
      <c r="S7" s="47">
        <v>0.3903240740740741</v>
      </c>
      <c r="T7" s="48">
        <v>0.41041666666666665</v>
      </c>
      <c r="U7" s="111">
        <v>5.6666666666666998</v>
      </c>
      <c r="V7" s="112">
        <v>28.933333333333273</v>
      </c>
      <c r="W7" s="113"/>
      <c r="X7" s="116"/>
      <c r="Y7" s="276"/>
      <c r="Z7" s="277"/>
      <c r="AA7" s="117">
        <f>M7-J7</f>
        <v>-460.36866359446321</v>
      </c>
      <c r="AB7" s="110">
        <f>M7/J7</f>
        <v>0.87211981566820462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1316</v>
      </c>
      <c r="G8" s="103">
        <f t="shared" si="0"/>
        <v>33742.239999999998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3171.0843373493904</v>
      </c>
      <c r="N8" s="106">
        <f>M8/L8</f>
        <v>288.28039430449002</v>
      </c>
      <c r="O8" s="108">
        <f>L8-I8</f>
        <v>0</v>
      </c>
      <c r="P8" s="109">
        <f>N8-K8</f>
        <v>-38.992332968237235</v>
      </c>
      <c r="Q8" s="110">
        <f>N8/K8</f>
        <v>0.88085676037483063</v>
      </c>
      <c r="R8" s="290"/>
      <c r="S8" s="47">
        <v>0.41395833333333332</v>
      </c>
      <c r="T8" s="48">
        <v>0.43125000000000002</v>
      </c>
      <c r="U8" s="111">
        <v>5.0999999999999979</v>
      </c>
      <c r="V8" s="112">
        <v>24.900000000000055</v>
      </c>
      <c r="W8" s="113"/>
      <c r="X8" s="116"/>
      <c r="Y8" s="276"/>
      <c r="Z8" s="277"/>
      <c r="AA8" s="117">
        <f>M8-J8</f>
        <v>-428.91566265060965</v>
      </c>
      <c r="AB8" s="110">
        <f>M8/J8</f>
        <v>0.88085676037483063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3143.3715803165828</v>
      </c>
      <c r="N21" s="138">
        <f>M21/L21</f>
        <v>267.52098555885811</v>
      </c>
      <c r="O21" s="139">
        <f>L21-I21</f>
        <v>0</v>
      </c>
      <c r="P21" s="140">
        <f>N21-K21</f>
        <v>-38.861993164546163</v>
      </c>
      <c r="Q21" s="141">
        <f>N21/K21</f>
        <v>0.87315877231016181</v>
      </c>
      <c r="R21" s="291"/>
      <c r="S21" s="142">
        <f>S5</f>
        <v>0.34391203703703704</v>
      </c>
      <c r="T21" s="143">
        <f>INDEX(T5:T20,COUNTA(T5:T20))</f>
        <v>0.43125000000000002</v>
      </c>
      <c r="U21" s="144"/>
      <c r="V21" s="166"/>
      <c r="W21" s="167"/>
      <c r="X21" s="138"/>
      <c r="Y21" s="279"/>
      <c r="Z21" s="280"/>
      <c r="AA21" s="168">
        <f>M21-J21</f>
        <v>-456.62841968341718</v>
      </c>
      <c r="AB21" s="141">
        <f>M21/J21</f>
        <v>0.87315877231016192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748</v>
      </c>
      <c r="G22" s="148">
        <f t="shared" ref="G22:G23" si="5">E22*F22</f>
        <v>10494.439999999999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2339.530842745447</v>
      </c>
      <c r="N22" s="152">
        <f>M22/L22</f>
        <v>389.92180712424118</v>
      </c>
      <c r="O22" s="154">
        <f>L22-I22</f>
        <v>0</v>
      </c>
      <c r="P22" s="155">
        <f>N22-K22</f>
        <v>-43.411526209092131</v>
      </c>
      <c r="Q22" s="156">
        <f>N22/K22</f>
        <v>0.89981955490209509</v>
      </c>
      <c r="R22" s="289">
        <f>Q38</f>
        <v>0.89980856287614785</v>
      </c>
      <c r="S22" s="157">
        <v>0.29166666666666669</v>
      </c>
      <c r="T22" s="158">
        <v>0.3049884259259259</v>
      </c>
      <c r="U22" s="159"/>
      <c r="V22" s="160">
        <v>19.183333333333266</v>
      </c>
      <c r="W22" s="158"/>
      <c r="X22" s="169"/>
      <c r="Y22" s="292"/>
      <c r="Z22" s="293"/>
      <c r="AA22" s="115">
        <f>M22-J22</f>
        <v>-260.46915725455301</v>
      </c>
      <c r="AB22" s="156">
        <f>M22/J22</f>
        <v>0.89981955490209498</v>
      </c>
      <c r="AC22" s="281">
        <f>AB38</f>
        <v>0.89980856287614785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889</v>
      </c>
      <c r="G23" s="103">
        <f t="shared" si="5"/>
        <v>12881.61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2339.4736842105217</v>
      </c>
      <c r="N23" s="106">
        <f>M23/L23</f>
        <v>389.91228070175362</v>
      </c>
      <c r="O23" s="108">
        <f>L23-I23</f>
        <v>0</v>
      </c>
      <c r="P23" s="109">
        <f>N23-K23</f>
        <v>-43.421052631579698</v>
      </c>
      <c r="Q23" s="110">
        <f>N23/K23</f>
        <v>0.89979757085020073</v>
      </c>
      <c r="R23" s="290"/>
      <c r="S23" s="47">
        <v>0.3084722222222222</v>
      </c>
      <c r="T23" s="48">
        <v>0.32430555555555557</v>
      </c>
      <c r="U23" s="111">
        <v>5.0166666666666782</v>
      </c>
      <c r="V23" s="112">
        <v>22.800000000000047</v>
      </c>
      <c r="W23" s="113"/>
      <c r="X23" s="13"/>
      <c r="Y23" s="276"/>
      <c r="Z23" s="277"/>
      <c r="AA23" s="117">
        <f>M23-J23</f>
        <v>-260.5263157894783</v>
      </c>
      <c r="AB23" s="110">
        <f>M23/J23</f>
        <v>0.89979757085020062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2339.5022634779843</v>
      </c>
      <c r="N38" s="138">
        <f>M38/L38</f>
        <v>389.91704391299737</v>
      </c>
      <c r="O38" s="139">
        <f>L38-I38</f>
        <v>0</v>
      </c>
      <c r="P38" s="140">
        <f>N38-K38</f>
        <v>-43.416289420335943</v>
      </c>
      <c r="Q38" s="141">
        <f>N38/K38</f>
        <v>0.89980856287614785</v>
      </c>
      <c r="R38" s="291"/>
      <c r="S38" s="142">
        <f>S22</f>
        <v>0.29166666666666669</v>
      </c>
      <c r="T38" s="143">
        <f>INDEX(T22:T37,COUNTA(T22:T37))</f>
        <v>0.32430555555555557</v>
      </c>
      <c r="U38" s="144"/>
      <c r="V38" s="166"/>
      <c r="W38" s="167"/>
      <c r="X38" s="138"/>
      <c r="Y38" s="279"/>
      <c r="Z38" s="280"/>
      <c r="AA38" s="168">
        <f>M38-J38</f>
        <v>-260.49773652201566</v>
      </c>
      <c r="AB38" s="141">
        <f>M38/J38</f>
        <v>0.89980856287614785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1894</v>
      </c>
      <c r="G39" s="148">
        <f t="shared" ref="G39:G41" si="9">E39*F39</f>
        <v>33883.660000000003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2959.3749999999995</v>
      </c>
      <c r="N39" s="152">
        <f>M39/L39</f>
        <v>739.84374999999989</v>
      </c>
      <c r="O39" s="154">
        <f>L39-I39</f>
        <v>0</v>
      </c>
      <c r="P39" s="155">
        <f>N39-K39</f>
        <v>-85.156250000000114</v>
      </c>
      <c r="Q39" s="156">
        <f>N39/K39</f>
        <v>0.89678030303030287</v>
      </c>
      <c r="R39" s="289">
        <f>Q55</f>
        <v>0.89750878432973846</v>
      </c>
      <c r="S39" s="157">
        <v>0.29166666666666669</v>
      </c>
      <c r="T39" s="158">
        <v>0.31833333333333336</v>
      </c>
      <c r="U39" s="159"/>
      <c r="V39" s="160">
        <v>38.400000000000006</v>
      </c>
      <c r="W39" s="158"/>
      <c r="X39" s="169"/>
      <c r="Y39" s="292"/>
      <c r="Z39" s="293"/>
      <c r="AA39" s="115">
        <f>M39-J39</f>
        <v>-340.62500000000045</v>
      </c>
      <c r="AB39" s="156">
        <f>M39/J39</f>
        <v>0.89678030303030287</v>
      </c>
      <c r="AC39" s="281">
        <f>AB55</f>
        <v>0.89750878432973846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857</v>
      </c>
      <c r="G40" s="103">
        <f t="shared" si="9"/>
        <v>18382.649999999998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2966.5384615384673</v>
      </c>
      <c r="N40" s="106">
        <f>M40/L40</f>
        <v>741.63461538461684</v>
      </c>
      <c r="O40" s="108">
        <f>L40-I40</f>
        <v>0</v>
      </c>
      <c r="P40" s="109">
        <f>N40-K40</f>
        <v>-83.365384615383164</v>
      </c>
      <c r="Q40" s="110">
        <f>N40/K40</f>
        <v>0.89895104895105071</v>
      </c>
      <c r="R40" s="290"/>
      <c r="S40" s="47">
        <v>0.3215277777777778</v>
      </c>
      <c r="T40" s="48">
        <v>0.33356481481481481</v>
      </c>
      <c r="U40" s="111">
        <v>4.5999999999999996</v>
      </c>
      <c r="V40" s="112">
        <v>17.3333333333333</v>
      </c>
      <c r="W40" s="113"/>
      <c r="X40" s="116"/>
      <c r="Y40" s="276"/>
      <c r="Z40" s="277"/>
      <c r="AA40" s="117">
        <f>M40-J40</f>
        <v>-333.46153846153265</v>
      </c>
      <c r="AB40" s="110">
        <f>M40/J40</f>
        <v>0.89895104895105071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2966</v>
      </c>
      <c r="G41" s="103">
        <f t="shared" si="9"/>
        <v>49413.56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2959.4235033259451</v>
      </c>
      <c r="N41" s="106">
        <f>M41/L41</f>
        <v>739.85587583148629</v>
      </c>
      <c r="O41" s="108">
        <f>L41-I41</f>
        <v>0</v>
      </c>
      <c r="P41" s="109">
        <f>N41-K41</f>
        <v>-85.144124168513713</v>
      </c>
      <c r="Q41" s="110">
        <f>N41/K41</f>
        <v>0.89679500100786214</v>
      </c>
      <c r="R41" s="290"/>
      <c r="S41" s="47">
        <v>0.33680555555555558</v>
      </c>
      <c r="T41" s="48">
        <v>0.3785648148148148</v>
      </c>
      <c r="U41" s="111">
        <v>4.6666666666667034</v>
      </c>
      <c r="V41" s="112">
        <v>60.133333333333276</v>
      </c>
      <c r="W41" s="113"/>
      <c r="X41" s="13"/>
      <c r="Y41" s="276"/>
      <c r="Z41" s="277"/>
      <c r="AA41" s="117">
        <f>M41-J41</f>
        <v>-340.57649667405485</v>
      </c>
      <c r="AB41" s="110">
        <f>M41/J41</f>
        <v>0.89679500100786214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2961.778988288137</v>
      </c>
      <c r="N55" s="138">
        <f>M55/L55</f>
        <v>740.44474707203426</v>
      </c>
      <c r="O55" s="139">
        <f>L55-I55</f>
        <v>0</v>
      </c>
      <c r="P55" s="140">
        <f>N55-K55</f>
        <v>-84.555252927965739</v>
      </c>
      <c r="Q55" s="141">
        <f>N55/K55</f>
        <v>0.89750878432973846</v>
      </c>
      <c r="R55" s="291"/>
      <c r="S55" s="142">
        <f>S39</f>
        <v>0.29166666666666669</v>
      </c>
      <c r="T55" s="143">
        <f>INDEX(T39:T54,COUNTA(T39:T54))</f>
        <v>0.3785648148148148</v>
      </c>
      <c r="U55" s="144"/>
      <c r="V55" s="166"/>
      <c r="W55" s="167"/>
      <c r="X55" s="138"/>
      <c r="Y55" s="279"/>
      <c r="Z55" s="280"/>
      <c r="AA55" s="168">
        <f>M55-J55</f>
        <v>-338.22101171186296</v>
      </c>
      <c r="AB55" s="141">
        <f>M55/J55</f>
        <v>0.89750878432973846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664</v>
      </c>
      <c r="G56" s="148">
        <f t="shared" ref="G56:G58" si="14">E56*F56</f>
        <v>14793.92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2962.0817843866294</v>
      </c>
      <c r="N56" s="152">
        <f>M56/L56</f>
        <v>592.41635687732582</v>
      </c>
      <c r="O56" s="154">
        <f>L56-I56</f>
        <v>0</v>
      </c>
      <c r="P56" s="155">
        <f>N56-K56</f>
        <v>-67.583643122674175</v>
      </c>
      <c r="Q56" s="156">
        <f>N56/K56</f>
        <v>0.89760054072322093</v>
      </c>
      <c r="R56" s="289">
        <f>Q72</f>
        <v>0.89711704990850372</v>
      </c>
      <c r="S56" s="157">
        <v>0.29166666666666669</v>
      </c>
      <c r="T56" s="158">
        <v>0.30100694444444442</v>
      </c>
      <c r="U56" s="159"/>
      <c r="V56" s="160">
        <v>13.449999999999944</v>
      </c>
      <c r="W56" s="161"/>
      <c r="X56" s="162"/>
      <c r="Y56" s="292"/>
      <c r="Z56" s="293"/>
      <c r="AA56" s="115">
        <f>M56-J56</f>
        <v>-337.91821561337065</v>
      </c>
      <c r="AB56" s="156">
        <f>M56/J56</f>
        <v>0.89760054072322104</v>
      </c>
      <c r="AC56" s="281">
        <f>AB72</f>
        <v>0.89711704990850361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1532</v>
      </c>
      <c r="G57" s="103">
        <f t="shared" si="14"/>
        <v>41777.64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2960.3864734299541</v>
      </c>
      <c r="N57" s="106">
        <f>M57/L57</f>
        <v>592.07729468599086</v>
      </c>
      <c r="O57" s="108">
        <f>L57-I57</f>
        <v>0</v>
      </c>
      <c r="P57" s="109">
        <f>N57-K57</f>
        <v>-67.922705314009136</v>
      </c>
      <c r="Q57" s="110">
        <f>N57/K57</f>
        <v>0.89708681013028924</v>
      </c>
      <c r="R57" s="290"/>
      <c r="S57" s="47">
        <v>0.3041666666666667</v>
      </c>
      <c r="T57" s="48">
        <v>0.32572916666666668</v>
      </c>
      <c r="U57" s="111">
        <v>4.5500000000000718</v>
      </c>
      <c r="V57" s="112">
        <v>31.049999999999976</v>
      </c>
      <c r="W57" s="113"/>
      <c r="X57" s="116"/>
      <c r="Y57" s="276"/>
      <c r="Z57" s="277"/>
      <c r="AA57" s="117">
        <f>M57-J57</f>
        <v>-339.61352657004591</v>
      </c>
      <c r="AB57" s="110">
        <f>M57/J57</f>
        <v>0.89708681013028913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2345</v>
      </c>
      <c r="G58" s="103">
        <f t="shared" si="14"/>
        <v>43452.850000000006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2958.9905362776026</v>
      </c>
      <c r="N58" s="106">
        <f>M58/L58</f>
        <v>986.33017875920086</v>
      </c>
      <c r="O58" s="108">
        <f>L58-I58</f>
        <v>0</v>
      </c>
      <c r="P58" s="109">
        <f>N58-K58</f>
        <v>-113.66982124079914</v>
      </c>
      <c r="Q58" s="110">
        <f>N58/K58</f>
        <v>0.89666379887200076</v>
      </c>
      <c r="R58" s="290"/>
      <c r="S58" s="47">
        <v>0.32947916666666666</v>
      </c>
      <c r="T58" s="48">
        <v>0.36249999999999999</v>
      </c>
      <c r="U58" s="111">
        <v>5.3999999999999648</v>
      </c>
      <c r="V58" s="112">
        <v>47.55</v>
      </c>
      <c r="W58" s="113"/>
      <c r="X58" s="116"/>
      <c r="Y58" s="276"/>
      <c r="Z58" s="277"/>
      <c r="AA58" s="117">
        <f>M58-J58</f>
        <v>-341.00946372239741</v>
      </c>
      <c r="AB58" s="110">
        <f>M58/J58</f>
        <v>0.89666379887200076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2960.4862646980619</v>
      </c>
      <c r="N72" s="138">
        <f>M72/L72</f>
        <v>683.18913800724511</v>
      </c>
      <c r="O72" s="139">
        <f>L72-I72</f>
        <v>0</v>
      </c>
      <c r="P72" s="140">
        <f>N72-K72</f>
        <v>-78.349323531216442</v>
      </c>
      <c r="Q72" s="141">
        <f>N72/K72</f>
        <v>0.89711704990850372</v>
      </c>
      <c r="R72" s="291"/>
      <c r="S72" s="142">
        <f>S56</f>
        <v>0.29166666666666669</v>
      </c>
      <c r="T72" s="143">
        <f>INDEX(T56:T71,COUNTA(T56:T71))</f>
        <v>0.36249999999999999</v>
      </c>
      <c r="U72" s="144"/>
      <c r="V72" s="166"/>
      <c r="W72" s="99"/>
      <c r="X72" s="69"/>
      <c r="Y72" s="279"/>
      <c r="Z72" s="280"/>
      <c r="AA72" s="168">
        <f>M72-J72</f>
        <v>-339.51373530193814</v>
      </c>
      <c r="AB72" s="141">
        <f>M72/J72</f>
        <v>0.89711704990850361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697</v>
      </c>
      <c r="G73" s="148">
        <f t="shared" ref="G73:G75" si="18">E73*F73</f>
        <v>12671.46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3144.3609022556388</v>
      </c>
      <c r="N73" s="152">
        <f>M73/L73</f>
        <v>1048.1203007518795</v>
      </c>
      <c r="O73" s="154">
        <f>L73-I73</f>
        <v>0</v>
      </c>
      <c r="P73" s="155">
        <f>N73-K73</f>
        <v>-151.87969924812046</v>
      </c>
      <c r="Q73" s="156">
        <f>N73/K73</f>
        <v>0.87343358395989956</v>
      </c>
      <c r="R73" s="289">
        <f>Q89</f>
        <v>0.87978031998840556</v>
      </c>
      <c r="S73" s="157">
        <v>0.29166666666666669</v>
      </c>
      <c r="T73" s="158">
        <v>0.3009027777777778</v>
      </c>
      <c r="U73" s="159"/>
      <c r="V73" s="160">
        <v>13.3</v>
      </c>
      <c r="W73" s="161"/>
      <c r="X73" s="162"/>
      <c r="Y73" s="292"/>
      <c r="Z73" s="293"/>
      <c r="AA73" s="115">
        <f>M73-J73</f>
        <v>-455.63909774436115</v>
      </c>
      <c r="AB73" s="156">
        <f>M73/J73</f>
        <v>0.87343358395989967</v>
      </c>
      <c r="AC73" s="281">
        <f>AB89</f>
        <v>0.87978031998840556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2956</v>
      </c>
      <c r="G74" s="103">
        <f t="shared" si="18"/>
        <v>41472.68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2690.6700379266745</v>
      </c>
      <c r="N74" s="106">
        <f>M74/L74</f>
        <v>896.89001264222486</v>
      </c>
      <c r="O74" s="108">
        <f>L74-I74</f>
        <v>0</v>
      </c>
      <c r="P74" s="109">
        <f>N74-K74</f>
        <v>-103.10998735777514</v>
      </c>
      <c r="Q74" s="110">
        <f>N74/K74</f>
        <v>0.8968900126422249</v>
      </c>
      <c r="R74" s="290"/>
      <c r="S74" s="47">
        <v>0.31116898148148148</v>
      </c>
      <c r="T74" s="48">
        <v>0.35694444444444445</v>
      </c>
      <c r="U74" s="111">
        <v>14.783333333333299</v>
      </c>
      <c r="V74" s="112">
        <v>65.916666666666686</v>
      </c>
      <c r="W74" s="113"/>
      <c r="X74" s="116"/>
      <c r="Y74" s="276"/>
      <c r="Z74" s="277"/>
      <c r="AA74" s="117">
        <f>M74-J74</f>
        <v>-309.32996207332553</v>
      </c>
      <c r="AB74" s="110">
        <f>M74/J74</f>
        <v>0.89689001264222479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3620</v>
      </c>
      <c r="G75" s="103">
        <f t="shared" si="18"/>
        <v>51693.599999999999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3138.7283236994244</v>
      </c>
      <c r="N75" s="106">
        <f>M75/L75</f>
        <v>1046.2427745664747</v>
      </c>
      <c r="O75" s="108">
        <f>L75-I75</f>
        <v>0</v>
      </c>
      <c r="P75" s="109">
        <f>N75-K75</f>
        <v>-153.75722543352526</v>
      </c>
      <c r="Q75" s="110">
        <f>N75/K75</f>
        <v>0.8718689788053956</v>
      </c>
      <c r="R75" s="290"/>
      <c r="S75" s="47">
        <v>0.36736111111111114</v>
      </c>
      <c r="T75" s="48">
        <v>0.41541666666666666</v>
      </c>
      <c r="U75" s="111">
        <v>15.000000000000027</v>
      </c>
      <c r="V75" s="112">
        <v>69.199999999999946</v>
      </c>
      <c r="W75" s="113"/>
      <c r="X75" s="116"/>
      <c r="Y75" s="276"/>
      <c r="Z75" s="277"/>
      <c r="AA75" s="117">
        <f>M75-J75</f>
        <v>-461.27167630057556</v>
      </c>
      <c r="AB75" s="110">
        <f>M75/J75</f>
        <v>0.87186897880539571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2991.2530879605788</v>
      </c>
      <c r="N89" s="138">
        <f>M89/L89</f>
        <v>997.08436265352623</v>
      </c>
      <c r="O89" s="139">
        <f>L89-I89</f>
        <v>0</v>
      </c>
      <c r="P89" s="140">
        <f>N89-K89</f>
        <v>-136.24897067980703</v>
      </c>
      <c r="Q89" s="141">
        <f>N89/K89</f>
        <v>0.87978031998840556</v>
      </c>
      <c r="R89" s="291"/>
      <c r="S89" s="142">
        <f>S73</f>
        <v>0.29166666666666669</v>
      </c>
      <c r="T89" s="143">
        <f>INDEX(T73:T88,COUNTA(T73:T88))</f>
        <v>0.41541666666666666</v>
      </c>
      <c r="U89" s="144"/>
      <c r="V89" s="166"/>
      <c r="W89" s="99"/>
      <c r="X89" s="69"/>
      <c r="Y89" s="279"/>
      <c r="Z89" s="280"/>
      <c r="AA89" s="168">
        <f>M89-J89</f>
        <v>-408.7469120394212</v>
      </c>
      <c r="AB89" s="141">
        <f>M89/J89</f>
        <v>0.87978031998840556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822</v>
      </c>
      <c r="G90" s="148">
        <f t="shared" ref="G90:G93" si="23">E90*F90</f>
        <v>20574.66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2927.0029673590511</v>
      </c>
      <c r="N90" s="152">
        <f>M90/L90</f>
        <v>731.75074183976278</v>
      </c>
      <c r="O90" s="154">
        <f>L90-I90</f>
        <v>0</v>
      </c>
      <c r="P90" s="155">
        <f>N90-K90</f>
        <v>-93.249258160237218</v>
      </c>
      <c r="Q90" s="156">
        <f>N90/K90</f>
        <v>0.88697059616940943</v>
      </c>
      <c r="R90" s="289">
        <f>Q106</f>
        <v>0.88525724435032671</v>
      </c>
      <c r="S90" s="157">
        <v>0.29177083333333331</v>
      </c>
      <c r="T90" s="158">
        <v>0.3034722222222222</v>
      </c>
      <c r="U90" s="159"/>
      <c r="V90" s="160">
        <v>16.849999999999994</v>
      </c>
      <c r="W90" s="158"/>
      <c r="X90" s="169"/>
      <c r="Y90" s="292"/>
      <c r="Z90" s="293"/>
      <c r="AA90" s="115">
        <f>M90-J90</f>
        <v>-372.99703264094887</v>
      </c>
      <c r="AB90" s="156">
        <f>M90/J90</f>
        <v>0.88697059616940943</v>
      </c>
      <c r="AC90" s="281">
        <f>AB106</f>
        <v>0.88525724435032671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1112</v>
      </c>
      <c r="G91" s="103">
        <f t="shared" si="23"/>
        <v>27599.84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2928.4564740307219</v>
      </c>
      <c r="N91" s="106">
        <f>M91/L91</f>
        <v>732.11411850768047</v>
      </c>
      <c r="O91" s="108">
        <f>L91-I91</f>
        <v>0</v>
      </c>
      <c r="P91" s="109">
        <f>N91-K91</f>
        <v>-92.885881492319527</v>
      </c>
      <c r="Q91" s="110">
        <f>N91/K91</f>
        <v>0.88741105273658238</v>
      </c>
      <c r="R91" s="290"/>
      <c r="S91" s="47">
        <v>0.31403935185185183</v>
      </c>
      <c r="T91" s="48">
        <v>0.3298611111111111</v>
      </c>
      <c r="U91" s="111">
        <v>15.216666666666674</v>
      </c>
      <c r="V91" s="112">
        <v>22.783333333333353</v>
      </c>
      <c r="W91" s="113"/>
      <c r="X91" s="13"/>
      <c r="Y91" s="276"/>
      <c r="Z91" s="277"/>
      <c r="AA91" s="117">
        <f>M91-J91</f>
        <v>-371.54352596927811</v>
      </c>
      <c r="AB91" s="110">
        <f>M91/J91</f>
        <v>0.88741105273658238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1778</v>
      </c>
      <c r="G92" s="103">
        <f t="shared" si="23"/>
        <v>53340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2690.5422446406023</v>
      </c>
      <c r="N92" s="106">
        <f>M92/L92</f>
        <v>896.84741488020074</v>
      </c>
      <c r="O92" s="108">
        <f>L92-I92</f>
        <v>0</v>
      </c>
      <c r="P92" s="109">
        <f>N92-K92</f>
        <v>-103.15258511979926</v>
      </c>
      <c r="Q92" s="110">
        <f>N92/K92</f>
        <v>0.8968474148802007</v>
      </c>
      <c r="R92" s="290"/>
      <c r="S92" s="47">
        <v>0.34052083333333333</v>
      </c>
      <c r="T92" s="48">
        <v>0.36805555555555558</v>
      </c>
      <c r="U92" s="111">
        <v>15.350000000000001</v>
      </c>
      <c r="V92" s="112">
        <v>39.650000000000041</v>
      </c>
      <c r="W92" s="113"/>
      <c r="X92" s="13"/>
      <c r="Y92" s="276"/>
      <c r="Z92" s="277"/>
      <c r="AA92" s="117">
        <f>M92-J92</f>
        <v>-309.45775535939765</v>
      </c>
      <c r="AB92" s="110">
        <f>M92/J92</f>
        <v>0.89684741488020081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1554</v>
      </c>
      <c r="G93" s="103">
        <f t="shared" si="23"/>
        <v>28251.72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3139.3939393939386</v>
      </c>
      <c r="N93" s="106">
        <f>M93/L93</f>
        <v>1046.4646464646462</v>
      </c>
      <c r="O93" s="108">
        <f>L93-I93</f>
        <v>0</v>
      </c>
      <c r="P93" s="109">
        <f>N93-K93</f>
        <v>-153.53535353535381</v>
      </c>
      <c r="Q93" s="110">
        <f>N93/K93</f>
        <v>0.87205387205387186</v>
      </c>
      <c r="R93" s="290"/>
      <c r="S93" s="47">
        <v>0.37868055555555558</v>
      </c>
      <c r="T93" s="48">
        <v>0.39930555555555558</v>
      </c>
      <c r="U93" s="111">
        <v>15.299999999999994</v>
      </c>
      <c r="V93" s="112">
        <v>29.700000000000006</v>
      </c>
      <c r="W93" s="113"/>
      <c r="X93" s="116"/>
      <c r="Y93" s="276"/>
      <c r="Z93" s="277"/>
      <c r="AA93" s="117">
        <f>M93-J93</f>
        <v>-460.60606060606142</v>
      </c>
      <c r="AB93" s="110">
        <f>M93/J93</f>
        <v>0.87205387205387186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2921.3489063560783</v>
      </c>
      <c r="N106" s="138">
        <f>M106/L106</f>
        <v>834.67111610173663</v>
      </c>
      <c r="O106" s="139">
        <f>L106-I106</f>
        <v>0</v>
      </c>
      <c r="P106" s="140">
        <f>N106-K106</f>
        <v>-108.18602675540626</v>
      </c>
      <c r="Q106" s="141">
        <f>N106/K106</f>
        <v>0.88525724435032671</v>
      </c>
      <c r="R106" s="291"/>
      <c r="S106" s="142">
        <f>S90</f>
        <v>0.29177083333333331</v>
      </c>
      <c r="T106" s="143">
        <f>INDEX(T90:T105,COUNTA(T90:T105))</f>
        <v>0.39930555555555558</v>
      </c>
      <c r="U106" s="144"/>
      <c r="V106" s="166"/>
      <c r="W106" s="167"/>
      <c r="X106" s="138"/>
      <c r="Y106" s="279"/>
      <c r="Z106" s="280"/>
      <c r="AA106" s="168">
        <f>M106-J106</f>
        <v>-378.65109364392174</v>
      </c>
      <c r="AB106" s="141">
        <f>M106/J106</f>
        <v>0.88525724435032671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1110</v>
      </c>
      <c r="G107" s="148">
        <f t="shared" ref="G107:G110" si="27">E107*F107</f>
        <v>28460.400000000001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3171.4285714285829</v>
      </c>
      <c r="N107" s="152">
        <f>M107/L107</f>
        <v>288.31168831168935</v>
      </c>
      <c r="O107" s="154">
        <f>L107-I107</f>
        <v>0</v>
      </c>
      <c r="P107" s="155">
        <f>N107-K107</f>
        <v>-38.9610389610379</v>
      </c>
      <c r="Q107" s="156">
        <f>N107/K107</f>
        <v>0.88095238095238415</v>
      </c>
      <c r="R107" s="289">
        <f>Q123</f>
        <v>0.87323375708036954</v>
      </c>
      <c r="S107" s="157">
        <v>0.70833333333333337</v>
      </c>
      <c r="T107" s="158">
        <v>0.72291666666666665</v>
      </c>
      <c r="U107" s="159"/>
      <c r="V107" s="160">
        <v>20.999999999999925</v>
      </c>
      <c r="W107" s="158"/>
      <c r="X107" s="169"/>
      <c r="Y107" s="292"/>
      <c r="Z107" s="293"/>
      <c r="AA107" s="115">
        <f>M107-J107</f>
        <v>-428.57142857141707</v>
      </c>
      <c r="AB107" s="156">
        <f>M107/J107</f>
        <v>0.88095238095238415</v>
      </c>
      <c r="AC107" s="281">
        <f>AB123</f>
        <v>0.87323375708036954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1358</v>
      </c>
      <c r="G108" s="103">
        <f t="shared" si="27"/>
        <v>40088.159999999996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3139.8843930635767</v>
      </c>
      <c r="N108" s="106">
        <f>M108/L108</f>
        <v>261.65703275529808</v>
      </c>
      <c r="O108" s="108">
        <f>L108-I108</f>
        <v>0</v>
      </c>
      <c r="P108" s="109">
        <f>N108-K108</f>
        <v>-38.342967244701924</v>
      </c>
      <c r="Q108" s="110">
        <f>N108/K108</f>
        <v>0.87219010918432693</v>
      </c>
      <c r="R108" s="290"/>
      <c r="S108" s="47">
        <v>0.72642361111111109</v>
      </c>
      <c r="T108" s="48">
        <v>0.74444444444444446</v>
      </c>
      <c r="U108" s="111">
        <v>5.0499999999999901</v>
      </c>
      <c r="V108" s="112">
        <v>25.95000000000006</v>
      </c>
      <c r="W108" s="113"/>
      <c r="X108" s="13"/>
      <c r="Y108" s="276"/>
      <c r="Z108" s="277"/>
      <c r="AA108" s="117">
        <f>M108-J108</f>
        <v>-460.11560693642332</v>
      </c>
      <c r="AB108" s="110">
        <f>M108/J108</f>
        <v>0.87219010918432682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1524</v>
      </c>
      <c r="G109" s="103">
        <f t="shared" si="27"/>
        <v>45491.4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3140.4693760732662</v>
      </c>
      <c r="N109" s="106">
        <f>M109/L109</f>
        <v>261.70578133943883</v>
      </c>
      <c r="O109" s="108">
        <f>L109-I109</f>
        <v>0</v>
      </c>
      <c r="P109" s="109">
        <f>N109-K109</f>
        <v>-38.294218660561171</v>
      </c>
      <c r="Q109" s="110">
        <f>N109/K109</f>
        <v>0.87235260446479612</v>
      </c>
      <c r="R109" s="290"/>
      <c r="S109" s="47">
        <v>0.74791666666666667</v>
      </c>
      <c r="T109" s="48">
        <v>0.7681365740740741</v>
      </c>
      <c r="U109" s="111">
        <v>4.9999999999999822</v>
      </c>
      <c r="V109" s="112">
        <v>29.116666666666688</v>
      </c>
      <c r="W109" s="113"/>
      <c r="X109" s="13"/>
      <c r="Y109" s="276"/>
      <c r="Z109" s="277"/>
      <c r="AA109" s="117">
        <f>M109-J109</f>
        <v>-459.53062392673382</v>
      </c>
      <c r="AB109" s="110">
        <f>M109/J109</f>
        <v>0.87235260446479612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1047</v>
      </c>
      <c r="G110" s="103">
        <f t="shared" si="27"/>
        <v>29912.79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3122.7837613918969</v>
      </c>
      <c r="N110" s="106">
        <f>M110/L110</f>
        <v>260.23198011599141</v>
      </c>
      <c r="O110" s="108">
        <f>L110-I110</f>
        <v>0</v>
      </c>
      <c r="P110" s="109">
        <f>N110-K110</f>
        <v>-39.768019884008595</v>
      </c>
      <c r="Q110" s="110">
        <f>N110/K110</f>
        <v>0.8674399337199713</v>
      </c>
      <c r="R110" s="290"/>
      <c r="S110" s="47">
        <v>0.77152777777777781</v>
      </c>
      <c r="T110" s="48">
        <v>0.78549768518518515</v>
      </c>
      <c r="U110" s="111">
        <v>4.8833333333333506</v>
      </c>
      <c r="V110" s="112">
        <v>20.116666666666561</v>
      </c>
      <c r="W110" s="113"/>
      <c r="X110" s="116"/>
      <c r="Y110" s="276"/>
      <c r="Z110" s="277"/>
      <c r="AA110" s="117">
        <f>M110-J110</f>
        <v>-477.21623860810314</v>
      </c>
      <c r="AB110" s="110">
        <f>M110/J110</f>
        <v>0.8674399337199713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3143.6415254893304</v>
      </c>
      <c r="N123" s="138">
        <f>M123/L123</f>
        <v>267.54395961611323</v>
      </c>
      <c r="O123" s="139">
        <f>L123-I123</f>
        <v>0</v>
      </c>
      <c r="P123" s="140">
        <f>N123-K123</f>
        <v>-38.839019107291051</v>
      </c>
      <c r="Q123" s="141">
        <f>N123/K123</f>
        <v>0.87323375708036954</v>
      </c>
      <c r="R123" s="291"/>
      <c r="S123" s="142">
        <f>S107</f>
        <v>0.70833333333333337</v>
      </c>
      <c r="T123" s="143">
        <f>INDEX(T107:T122,COUNTA(T107:T122))</f>
        <v>0.78549768518518515</v>
      </c>
      <c r="U123" s="144"/>
      <c r="V123" s="166"/>
      <c r="W123" s="167"/>
      <c r="X123" s="138"/>
      <c r="Y123" s="279"/>
      <c r="Z123" s="280"/>
      <c r="AA123" s="168">
        <f>M123-J123</f>
        <v>-456.35847451066957</v>
      </c>
      <c r="AB123" s="141">
        <f>M123/J123</f>
        <v>0.87323375708036954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1008</v>
      </c>
      <c r="G124" s="148">
        <f t="shared" ref="G124:G127" si="31">E124*F124</f>
        <v>22659.84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2670.1986754966861</v>
      </c>
      <c r="N124" s="152">
        <f>M124/L124</f>
        <v>534.03973509933724</v>
      </c>
      <c r="O124" s="154">
        <f>L124-I124</f>
        <v>0</v>
      </c>
      <c r="P124" s="155">
        <f>N124-K124</f>
        <v>-65.960264900662764</v>
      </c>
      <c r="Q124" s="156">
        <f>N124/K124</f>
        <v>0.89006622516556211</v>
      </c>
      <c r="R124" s="289">
        <f>Q140</f>
        <v>0.89404224541107502</v>
      </c>
      <c r="S124" s="157">
        <v>0.70857638888888885</v>
      </c>
      <c r="T124" s="158">
        <v>0.72430555555555554</v>
      </c>
      <c r="U124" s="159"/>
      <c r="V124" s="160">
        <v>22.650000000000023</v>
      </c>
      <c r="W124" s="161"/>
      <c r="X124" s="162"/>
      <c r="Y124" s="292"/>
      <c r="Z124" s="293"/>
      <c r="AA124" s="115">
        <f>M124-J124</f>
        <v>-329.80132450331394</v>
      </c>
      <c r="AB124" s="156">
        <f>M124/J124</f>
        <v>0.890066225165562</v>
      </c>
      <c r="AC124" s="281">
        <f>AB140</f>
        <v>0.89404224541107502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1469</v>
      </c>
      <c r="G125" s="103">
        <f t="shared" si="31"/>
        <v>36049.26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2669.5608278647155</v>
      </c>
      <c r="N125" s="106">
        <f>M125/L125</f>
        <v>667.39020696617888</v>
      </c>
      <c r="O125" s="108">
        <f>L125-I125</f>
        <v>0</v>
      </c>
      <c r="P125" s="109">
        <f>N125-K125</f>
        <v>-82.60979303382112</v>
      </c>
      <c r="Q125" s="110">
        <f>N125/K125</f>
        <v>0.88985360928823853</v>
      </c>
      <c r="R125" s="290"/>
      <c r="S125" s="47">
        <v>0.72777777777777775</v>
      </c>
      <c r="T125" s="48">
        <v>0.75070601851851848</v>
      </c>
      <c r="U125" s="111">
        <v>4.9999999999999822</v>
      </c>
      <c r="V125" s="112">
        <v>33.016666666666659</v>
      </c>
      <c r="W125" s="113"/>
      <c r="X125" s="116"/>
      <c r="Y125" s="276"/>
      <c r="Z125" s="277"/>
      <c r="AA125" s="117">
        <f>M125-J125</f>
        <v>-330.43917213528448</v>
      </c>
      <c r="AB125" s="110">
        <f>M125/J125</f>
        <v>0.88985360928823853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939</v>
      </c>
      <c r="G126" s="103">
        <f t="shared" si="31"/>
        <v>15681.3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2962.6643295354888</v>
      </c>
      <c r="N126" s="106">
        <f>M126/L126</f>
        <v>987.55477651182957</v>
      </c>
      <c r="O126" s="108">
        <f>L126-I126</f>
        <v>0</v>
      </c>
      <c r="P126" s="109">
        <f>N126-K126</f>
        <v>-112.44522348817043</v>
      </c>
      <c r="Q126" s="110">
        <f>N126/K126</f>
        <v>0.89777706955620873</v>
      </c>
      <c r="R126" s="290"/>
      <c r="S126" s="47">
        <v>0.75486111111111109</v>
      </c>
      <c r="T126" s="48">
        <v>0.76806712962962964</v>
      </c>
      <c r="U126" s="111">
        <v>5.9833333333333627</v>
      </c>
      <c r="V126" s="112">
        <v>19.016666666666708</v>
      </c>
      <c r="W126" s="113"/>
      <c r="X126" s="116"/>
      <c r="Y126" s="276"/>
      <c r="Z126" s="277"/>
      <c r="AA126" s="117">
        <f>M126-J126</f>
        <v>-337.33567046451117</v>
      </c>
      <c r="AB126" s="110">
        <f>M126/J126</f>
        <v>0.89777706955620873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3648</v>
      </c>
      <c r="G127" s="103">
        <f t="shared" si="31"/>
        <v>65262.720000000001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2962.5084592826556</v>
      </c>
      <c r="N127" s="106">
        <f>M127/L127</f>
        <v>740.62711482066391</v>
      </c>
      <c r="O127" s="108">
        <f>L127-I127</f>
        <v>0</v>
      </c>
      <c r="P127" s="109">
        <f>N127-K127</f>
        <v>-84.372885179336095</v>
      </c>
      <c r="Q127" s="110">
        <f>N127/K127</f>
        <v>0.89772983614625923</v>
      </c>
      <c r="R127" s="290"/>
      <c r="S127" s="47">
        <v>0.77230324074074075</v>
      </c>
      <c r="T127" s="48">
        <v>0.82361111111111107</v>
      </c>
      <c r="U127" s="111">
        <v>6.0999999999999943</v>
      </c>
      <c r="V127" s="112">
        <v>73.883333333333269</v>
      </c>
      <c r="W127" s="113"/>
      <c r="X127" s="116"/>
      <c r="Y127" s="276"/>
      <c r="Z127" s="277"/>
      <c r="AA127" s="117">
        <f>M127-J127</f>
        <v>-337.49154071734438</v>
      </c>
      <c r="AB127" s="110">
        <f>M127/J127</f>
        <v>0.89772983614625923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2816.2330730448862</v>
      </c>
      <c r="N140" s="138">
        <f>M140/L140</f>
        <v>704.05826826122154</v>
      </c>
      <c r="O140" s="139">
        <f>L140-I140</f>
        <v>0</v>
      </c>
      <c r="P140" s="140">
        <f>N140-K140</f>
        <v>-83.441731738778458</v>
      </c>
      <c r="Q140" s="141">
        <f>N140/K140</f>
        <v>0.89404224541107502</v>
      </c>
      <c r="R140" s="291"/>
      <c r="S140" s="142">
        <f>S124</f>
        <v>0.70857638888888885</v>
      </c>
      <c r="T140" s="143">
        <f>INDEX(T124:T139,COUNTA(T124:T139))</f>
        <v>0.82361111111111107</v>
      </c>
      <c r="U140" s="144"/>
      <c r="V140" s="166"/>
      <c r="W140" s="99"/>
      <c r="X140" s="69"/>
      <c r="Y140" s="279"/>
      <c r="Z140" s="280"/>
      <c r="AA140" s="168">
        <f>M140-J140</f>
        <v>-333.76692695511383</v>
      </c>
      <c r="AB140" s="141">
        <f>M140/J140</f>
        <v>0.89404224541107502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1176</v>
      </c>
      <c r="G141" s="148">
        <f t="shared" ref="G141:G143" si="36">E141*F141</f>
        <v>26201.280000000002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2960.5594405594475</v>
      </c>
      <c r="N141" s="152">
        <f>M141/L141</f>
        <v>592.11188811188947</v>
      </c>
      <c r="O141" s="154">
        <f>L141-I141</f>
        <v>0</v>
      </c>
      <c r="P141" s="155">
        <f>N141-K141</f>
        <v>-67.888111888110529</v>
      </c>
      <c r="Q141" s="156">
        <f>N141/K141</f>
        <v>0.89713922441195371</v>
      </c>
      <c r="R141" s="289">
        <f>Q157</f>
        <v>0.89711583288151975</v>
      </c>
      <c r="S141" s="157">
        <v>0.70844907407407409</v>
      </c>
      <c r="T141" s="158">
        <v>0.72499999999999998</v>
      </c>
      <c r="U141" s="159"/>
      <c r="V141" s="160">
        <v>23.833333333333275</v>
      </c>
      <c r="W141" s="161"/>
      <c r="X141" s="162"/>
      <c r="Y141" s="292"/>
      <c r="Z141" s="293"/>
      <c r="AA141" s="115">
        <f>M141-J141</f>
        <v>-339.44055944055253</v>
      </c>
      <c r="AB141" s="156">
        <f>M141/J141</f>
        <v>0.89713922441195382</v>
      </c>
      <c r="AC141" s="281">
        <f>AB157</f>
        <v>0.89711583288151975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427</v>
      </c>
      <c r="G142" s="103">
        <f t="shared" si="36"/>
        <v>7762.86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2961.849710982634</v>
      </c>
      <c r="N142" s="106">
        <f>M142/L142</f>
        <v>740.46242774565849</v>
      </c>
      <c r="O142" s="108">
        <f>L142-I142</f>
        <v>0</v>
      </c>
      <c r="P142" s="109">
        <f>N142-K142</f>
        <v>-84.537572254341512</v>
      </c>
      <c r="Q142" s="110">
        <f>N142/K142</f>
        <v>0.89753021544928302</v>
      </c>
      <c r="R142" s="290"/>
      <c r="S142" s="47">
        <v>0.72871527777777778</v>
      </c>
      <c r="T142" s="48">
        <v>0.73472222222222228</v>
      </c>
      <c r="U142" s="111">
        <v>5.3500000000000369</v>
      </c>
      <c r="V142" s="112">
        <v>8.6500000000000732</v>
      </c>
      <c r="W142" s="113"/>
      <c r="X142" s="116"/>
      <c r="Y142" s="276"/>
      <c r="Z142" s="277"/>
      <c r="AA142" s="117">
        <f>M142-J142</f>
        <v>-338.15028901736605</v>
      </c>
      <c r="AB142" s="110">
        <f>M142/J142</f>
        <v>0.89753021544928302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5466</v>
      </c>
      <c r="G143" s="103">
        <f t="shared" si="36"/>
        <v>91063.56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2959.0375939849637</v>
      </c>
      <c r="N143" s="106">
        <f>M143/L143</f>
        <v>739.75939849624092</v>
      </c>
      <c r="O143" s="108">
        <f>L143-I143</f>
        <v>0</v>
      </c>
      <c r="P143" s="109">
        <f>N143-K143</f>
        <v>-85.240601503759081</v>
      </c>
      <c r="Q143" s="110">
        <f>N143/K143</f>
        <v>0.8966780587833223</v>
      </c>
      <c r="R143" s="290"/>
      <c r="S143" s="47">
        <v>0.73831018518518521</v>
      </c>
      <c r="T143" s="48">
        <v>0.81527777777777777</v>
      </c>
      <c r="U143" s="111">
        <v>5.1666666666666217</v>
      </c>
      <c r="V143" s="112">
        <v>110.83333333333329</v>
      </c>
      <c r="W143" s="113"/>
      <c r="X143" s="116"/>
      <c r="Y143" s="276"/>
      <c r="Z143" s="277"/>
      <c r="AA143" s="117">
        <f>M143-J143</f>
        <v>-340.96240601503632</v>
      </c>
      <c r="AB143" s="110">
        <f>M143/J143</f>
        <v>0.8966780587833223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2960.4822485090153</v>
      </c>
      <c r="N157" s="138">
        <f>M157/L157</f>
        <v>683.18821119438815</v>
      </c>
      <c r="O157" s="139">
        <f>L157-I157</f>
        <v>0</v>
      </c>
      <c r="P157" s="140">
        <f>N157-K157</f>
        <v>-78.350250344073402</v>
      </c>
      <c r="Q157" s="141">
        <f>N157/K157</f>
        <v>0.89711583288151975</v>
      </c>
      <c r="R157" s="291"/>
      <c r="S157" s="142">
        <f>S141</f>
        <v>0.70844907407407409</v>
      </c>
      <c r="T157" s="143">
        <f>INDEX(T141:T156,COUNTA(T141:T156))</f>
        <v>0.81527777777777777</v>
      </c>
      <c r="U157" s="144"/>
      <c r="V157" s="166"/>
      <c r="W157" s="99"/>
      <c r="X157" s="69"/>
      <c r="Y157" s="279"/>
      <c r="Z157" s="280"/>
      <c r="AA157" s="168">
        <f>M157-J157</f>
        <v>-339.51775149098466</v>
      </c>
      <c r="AB157" s="141">
        <f>M157/J157</f>
        <v>0.89711583288151975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5554</v>
      </c>
      <c r="G158" s="148">
        <f t="shared" ref="G158:G159" si="41">E158*F158</f>
        <v>77922.62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2691.0363391655469</v>
      </c>
      <c r="N158" s="152">
        <f>M158/L158</f>
        <v>897.01211305518234</v>
      </c>
      <c r="O158" s="154">
        <f>L158-I158</f>
        <v>0</v>
      </c>
      <c r="P158" s="155">
        <f>N158-K158</f>
        <v>-102.98788694481766</v>
      </c>
      <c r="Q158" s="156">
        <f>N158/K158</f>
        <v>0.89701211305518236</v>
      </c>
      <c r="R158" s="289">
        <f>Q174</f>
        <v>0.8833868693974215</v>
      </c>
      <c r="S158" s="157">
        <v>0.70844907407407409</v>
      </c>
      <c r="T158" s="158">
        <v>0.7944444444444444</v>
      </c>
      <c r="U158" s="159"/>
      <c r="V158" s="160">
        <v>123.83333333333324</v>
      </c>
      <c r="W158" s="161"/>
      <c r="X158" s="162"/>
      <c r="Y158" s="292"/>
      <c r="Z158" s="293"/>
      <c r="AA158" s="115">
        <f>M158-J158</f>
        <v>-308.96366083445309</v>
      </c>
      <c r="AB158" s="156">
        <f>M158/J158</f>
        <v>0.89701211305518225</v>
      </c>
      <c r="AC158" s="281">
        <f>AB174</f>
        <v>0.8833868693974215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6869</v>
      </c>
      <c r="G159" s="103">
        <f t="shared" si="41"/>
        <v>98089.319999999992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3139.3169988574346</v>
      </c>
      <c r="N159" s="106">
        <f>M159/L159</f>
        <v>1046.4389996191449</v>
      </c>
      <c r="O159" s="108">
        <f>L159-I159</f>
        <v>0</v>
      </c>
      <c r="P159" s="109">
        <f>N159-K159</f>
        <v>-153.56100038085515</v>
      </c>
      <c r="Q159" s="110">
        <f>N159/K159</f>
        <v>0.87203249968262075</v>
      </c>
      <c r="R159" s="290"/>
      <c r="S159" s="47">
        <v>0.80486111111111114</v>
      </c>
      <c r="T159" s="48">
        <v>0.89603009259259259</v>
      </c>
      <c r="U159" s="111">
        <v>15.000000000000107</v>
      </c>
      <c r="V159" s="112">
        <v>131.28333333333327</v>
      </c>
      <c r="W159" s="113"/>
      <c r="X159" s="116"/>
      <c r="Y159" s="276"/>
      <c r="Z159" s="277"/>
      <c r="AA159" s="117">
        <f>M159-J159</f>
        <v>-460.68300114256544</v>
      </c>
      <c r="AB159" s="110">
        <f>M159/J159</f>
        <v>0.87203249968262075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2915.176669011491</v>
      </c>
      <c r="N174" s="138">
        <f t="shared" ref="N174:N179" si="45">M174/L174</f>
        <v>971.72555633716365</v>
      </c>
      <c r="O174" s="139">
        <f t="shared" ref="O174:O179" si="46">L174-I174</f>
        <v>0</v>
      </c>
      <c r="P174" s="140">
        <f t="shared" ref="P174:P179" si="47">N174-K174</f>
        <v>-128.27444366283635</v>
      </c>
      <c r="Q174" s="141">
        <f t="shared" ref="Q174:Q179" si="48">N174/K174</f>
        <v>0.8833868693974215</v>
      </c>
      <c r="R174" s="291"/>
      <c r="S174" s="142">
        <f>S158</f>
        <v>0.70844907407407409</v>
      </c>
      <c r="T174" s="143">
        <f>INDEX(T158:T173,COUNTA(T158:T173))</f>
        <v>0.89603009259259259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-384.82333098850904</v>
      </c>
      <c r="AB174" s="141">
        <f t="shared" ref="AB174:AB179" si="50">M174/J174</f>
        <v>0.8833868693974215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1290</v>
      </c>
      <c r="G175" s="148">
        <f t="shared" ref="G175:G179" si="51">E175*F175</f>
        <v>23452.2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2692.1739130434767</v>
      </c>
      <c r="N175" s="152">
        <f t="shared" si="45"/>
        <v>673.04347826086916</v>
      </c>
      <c r="O175" s="154">
        <f t="shared" si="46"/>
        <v>0</v>
      </c>
      <c r="P175" s="155">
        <f t="shared" si="47"/>
        <v>-76.956521739130835</v>
      </c>
      <c r="Q175" s="156">
        <f t="shared" si="48"/>
        <v>0.89739130434782555</v>
      </c>
      <c r="R175" s="289">
        <f>Q191</f>
        <v>0.88316981242209847</v>
      </c>
      <c r="S175" s="157">
        <v>0.7085069444444444</v>
      </c>
      <c r="T175" s="158">
        <v>0.72847222222222219</v>
      </c>
      <c r="U175" s="159"/>
      <c r="V175" s="160">
        <v>28.750000000000018</v>
      </c>
      <c r="W175" s="158"/>
      <c r="X175" s="169"/>
      <c r="Y175" s="292"/>
      <c r="Z175" s="293"/>
      <c r="AA175" s="171">
        <f t="shared" si="49"/>
        <v>-307.82608695652334</v>
      </c>
      <c r="AB175" s="156">
        <f t="shared" si="50"/>
        <v>0.89739130434782555</v>
      </c>
      <c r="AC175" s="281">
        <f>AB191</f>
        <v>0.88316981242209835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1827</v>
      </c>
      <c r="G176" s="103">
        <f t="shared" si="51"/>
        <v>45346.14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2929.7104677060233</v>
      </c>
      <c r="N176" s="106">
        <f t="shared" si="45"/>
        <v>732.42761692650583</v>
      </c>
      <c r="O176" s="108">
        <f t="shared" si="46"/>
        <v>0</v>
      </c>
      <c r="P176" s="109">
        <f t="shared" si="47"/>
        <v>-92.572383073494166</v>
      </c>
      <c r="Q176" s="110">
        <f t="shared" si="48"/>
        <v>0.88779105082000709</v>
      </c>
      <c r="R176" s="290"/>
      <c r="S176" s="47">
        <v>0.73888888888888893</v>
      </c>
      <c r="T176" s="48">
        <v>0.76487268518518514</v>
      </c>
      <c r="U176" s="111">
        <v>15.000000000000107</v>
      </c>
      <c r="V176" s="112">
        <v>37.416666666666544</v>
      </c>
      <c r="W176" s="113"/>
      <c r="X176" s="13"/>
      <c r="Y176" s="276"/>
      <c r="Z176" s="277"/>
      <c r="AA176" s="172">
        <f t="shared" si="49"/>
        <v>-370.28953229397666</v>
      </c>
      <c r="AB176" s="110">
        <f t="shared" si="50"/>
        <v>0.88779105082000709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1318</v>
      </c>
      <c r="G177" s="103">
        <f t="shared" si="51"/>
        <v>32989.54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2928.8888888888991</v>
      </c>
      <c r="N177" s="106">
        <f t="shared" si="45"/>
        <v>732.22222222222479</v>
      </c>
      <c r="O177" s="108">
        <f t="shared" si="46"/>
        <v>0</v>
      </c>
      <c r="P177" s="109">
        <f t="shared" si="47"/>
        <v>-92.777777777775214</v>
      </c>
      <c r="Q177" s="110">
        <f t="shared" si="48"/>
        <v>0.88754208754209063</v>
      </c>
      <c r="R177" s="290"/>
      <c r="S177" s="47">
        <v>0.77500000000000002</v>
      </c>
      <c r="T177" s="48">
        <v>0.79374999999999996</v>
      </c>
      <c r="U177" s="111">
        <v>14.583333333333428</v>
      </c>
      <c r="V177" s="112">
        <v>26.999999999999904</v>
      </c>
      <c r="W177" s="113"/>
      <c r="X177" s="13"/>
      <c r="Y177" s="276"/>
      <c r="Z177" s="277"/>
      <c r="AA177" s="172">
        <f t="shared" si="49"/>
        <v>-371.11111111110085</v>
      </c>
      <c r="AB177" s="110">
        <f t="shared" si="50"/>
        <v>0.88754208754209063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818</v>
      </c>
      <c r="G178" s="103">
        <f t="shared" si="51"/>
        <v>14871.24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3146.153846153838</v>
      </c>
      <c r="N178" s="106">
        <f t="shared" si="45"/>
        <v>1048.717948717946</v>
      </c>
      <c r="O178" s="108">
        <f t="shared" si="46"/>
        <v>0</v>
      </c>
      <c r="P178" s="109">
        <f t="shared" si="47"/>
        <v>-151.282051282054</v>
      </c>
      <c r="Q178" s="110">
        <f t="shared" si="48"/>
        <v>0.87393162393162171</v>
      </c>
      <c r="R178" s="290"/>
      <c r="S178" s="47">
        <v>0.80513888888888885</v>
      </c>
      <c r="T178" s="48">
        <v>0.81597222222222221</v>
      </c>
      <c r="U178" s="111">
        <v>16.400000000000006</v>
      </c>
      <c r="V178" s="112">
        <v>15.600000000000041</v>
      </c>
      <c r="W178" s="113"/>
      <c r="X178" s="13"/>
      <c r="Y178" s="276"/>
      <c r="Z178" s="277"/>
      <c r="AA178" s="172">
        <f t="shared" si="49"/>
        <v>-453.846153846162</v>
      </c>
      <c r="AB178" s="110">
        <f t="shared" si="50"/>
        <v>0.87393162393162171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2678</v>
      </c>
      <c r="G179" s="103">
        <f t="shared" si="51"/>
        <v>48686.04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3140.3257328990157</v>
      </c>
      <c r="N179" s="106">
        <f t="shared" si="45"/>
        <v>1046.7752442996718</v>
      </c>
      <c r="O179" s="108">
        <f t="shared" si="46"/>
        <v>0</v>
      </c>
      <c r="P179" s="109">
        <f t="shared" si="47"/>
        <v>-153.22475570032816</v>
      </c>
      <c r="Q179" s="110">
        <f t="shared" si="48"/>
        <v>0.8723127035830599</v>
      </c>
      <c r="R179" s="290"/>
      <c r="S179" s="47">
        <v>0.82638888888888884</v>
      </c>
      <c r="T179" s="48">
        <v>0.86192129629629632</v>
      </c>
      <c r="U179" s="111">
        <v>14.999999999999947</v>
      </c>
      <c r="V179" s="112">
        <v>51.166666666666778</v>
      </c>
      <c r="W179" s="113"/>
      <c r="X179" s="116"/>
      <c r="Y179" s="276"/>
      <c r="Z179" s="277"/>
      <c r="AA179" s="172">
        <f t="shared" si="49"/>
        <v>-459.67426710098425</v>
      </c>
      <c r="AB179" s="110">
        <f t="shared" si="50"/>
        <v>0.8723127035830599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2967.4505697382506</v>
      </c>
      <c r="N191" s="138">
        <f>M191/L191</f>
        <v>824.29182492729183</v>
      </c>
      <c r="O191" s="139">
        <f>L191-I191</f>
        <v>0</v>
      </c>
      <c r="P191" s="140">
        <f>N191-K191</f>
        <v>-109.04150840604143</v>
      </c>
      <c r="Q191" s="141">
        <f>N191/K191</f>
        <v>0.88316981242209847</v>
      </c>
      <c r="R191" s="291"/>
      <c r="S191" s="142">
        <f>S175</f>
        <v>0.7085069444444444</v>
      </c>
      <c r="T191" s="143">
        <f>INDEX(T175:T190,COUNTA(T175:T190))</f>
        <v>0.86192129629629632</v>
      </c>
      <c r="U191" s="144"/>
      <c r="V191" s="166"/>
      <c r="W191" s="167"/>
      <c r="X191" s="138"/>
      <c r="Y191" s="279"/>
      <c r="Z191" s="280"/>
      <c r="AA191" s="174">
        <f>M191-J191</f>
        <v>-392.54943026174942</v>
      </c>
      <c r="AB191" s="141">
        <f>M191/J191</f>
        <v>0.88316981242209835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365" priority="1" operator="greaterThan">
      <formula>0</formula>
    </cfRule>
  </conditionalFormatting>
  <conditionalFormatting sqref="P5:P191 AA5:AA191">
    <cfRule type="cellIs" dxfId="364" priority="4" operator="lessThan">
      <formula>0</formula>
    </cfRule>
  </conditionalFormatting>
  <conditionalFormatting sqref="Q5:Q191 AB5:AB191">
    <cfRule type="cellIs" dxfId="363" priority="2" operator="greaterThan">
      <formula>1</formula>
    </cfRule>
    <cfRule type="cellIs" dxfId="362" priority="3" operator="lessThan">
      <formula>0.8</formula>
    </cfRule>
  </conditionalFormatting>
  <conditionalFormatting sqref="AC5:AC6 R5:R191 AC107:AC112">
    <cfRule type="cellIs" dxfId="361" priority="5" operator="lessThan">
      <formula>0.8</formula>
    </cfRule>
  </conditionalFormatting>
  <conditionalFormatting sqref="AC12:AC20">
    <cfRule type="cellIs" dxfId="360" priority="15" operator="lessThan">
      <formula>0.8</formula>
    </cfRule>
  </conditionalFormatting>
  <conditionalFormatting sqref="AC22:AC27">
    <cfRule type="cellIs" dxfId="359" priority="14" operator="lessThan">
      <formula>0.8</formula>
    </cfRule>
  </conditionalFormatting>
  <conditionalFormatting sqref="AC39:AC44">
    <cfRule type="cellIs" dxfId="358" priority="12" operator="lessThan">
      <formula>0.8</formula>
    </cfRule>
  </conditionalFormatting>
  <conditionalFormatting sqref="AC56">
    <cfRule type="cellIs" dxfId="357" priority="13" operator="lessThan">
      <formula>0.8</formula>
    </cfRule>
  </conditionalFormatting>
  <conditionalFormatting sqref="AC73">
    <cfRule type="cellIs" dxfId="356" priority="7" operator="lessThan">
      <formula>0.8</formula>
    </cfRule>
  </conditionalFormatting>
  <conditionalFormatting sqref="AC90:AC95">
    <cfRule type="cellIs" dxfId="355" priority="6" operator="lessThan">
      <formula>0.8</formula>
    </cfRule>
  </conditionalFormatting>
  <conditionalFormatting sqref="AC124">
    <cfRule type="cellIs" dxfId="354" priority="11" operator="lessThan">
      <formula>0.8</formula>
    </cfRule>
  </conditionalFormatting>
  <conditionalFormatting sqref="AC141">
    <cfRule type="cellIs" dxfId="353" priority="10" operator="lessThan">
      <formula>0.8</formula>
    </cfRule>
  </conditionalFormatting>
  <conditionalFormatting sqref="AC158">
    <cfRule type="cellIs" dxfId="352" priority="9" operator="lessThan">
      <formula>0.8</formula>
    </cfRule>
  </conditionalFormatting>
  <conditionalFormatting sqref="AC175:AC180">
    <cfRule type="cellIs" dxfId="351" priority="8" operator="lessThan">
      <formula>0.8</formula>
    </cfRule>
  </conditionalFormatting>
  <dataValidations count="1">
    <dataValidation type="list" allowBlank="1" showInputMessage="1" showErrorMessage="1" sqref="Y5:Z191" xr:uid="{873EC60D-6EAF-446E-A6B7-772F51DFCE04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E720-A804-42C7-909A-0D2B77E8F248}">
  <sheetPr>
    <tabColor theme="9" tint="0.59999389629810485"/>
    <pageSetUpPr fitToPage="1"/>
  </sheetPr>
  <dimension ref="A1:AG120"/>
  <sheetViews>
    <sheetView topLeftCell="G1" zoomScale="85" zoomScaleNormal="85" workbookViewId="0">
      <pane ySplit="4" topLeftCell="A5" activePane="bottomLeft" state="frozen"/>
      <selection activeCell="K44" sqref="K44"/>
      <selection pane="bottomLeft" activeCell="R22" sqref="R22:R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37612</v>
      </c>
      <c r="E1" s="88" t="s">
        <v>3</v>
      </c>
      <c r="F1" s="89">
        <f>SUM(G5:G106)</f>
        <v>2009787.3999999997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46068</v>
      </c>
      <c r="B2" s="332"/>
      <c r="C2" s="92" t="s">
        <v>40</v>
      </c>
      <c r="D2" s="93">
        <f>AVERAGE(N21,N38,N55,N72,N89,N106)</f>
        <v>150.49364345303013</v>
      </c>
      <c r="E2" s="93" t="s">
        <v>91</v>
      </c>
      <c r="F2" s="94">
        <f>F1/D1</f>
        <v>53.434738913112831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32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3639</v>
      </c>
      <c r="G5" s="148">
        <f t="shared" ref="G5:G8" si="0">E5*F5</f>
        <v>206586.03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1779.7038445863338</v>
      </c>
      <c r="N5" s="152">
        <f>M5/L5</f>
        <v>71.188153783453359</v>
      </c>
      <c r="O5" s="154">
        <f>L5-I5</f>
        <v>0</v>
      </c>
      <c r="P5" s="155">
        <f>N5-K5</f>
        <v>-8.8118462165466411</v>
      </c>
      <c r="Q5" s="156">
        <f>N5/K5</f>
        <v>0.88985192229316701</v>
      </c>
      <c r="R5" s="289">
        <f>Q21</f>
        <v>0.90590346032725411</v>
      </c>
      <c r="S5" s="157">
        <v>0.29188657407407409</v>
      </c>
      <c r="T5" s="158">
        <v>0.37708333333333333</v>
      </c>
      <c r="U5" s="159"/>
      <c r="V5" s="160">
        <v>122.68333333333329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-220.29615541366616</v>
      </c>
      <c r="AF5" s="132">
        <f>M5/J5</f>
        <v>0.8898519222931669</v>
      </c>
      <c r="AG5" s="373">
        <f>AF21</f>
        <v>0.94529056729800431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1585</v>
      </c>
      <c r="G6" s="103">
        <f t="shared" si="0"/>
        <v>75081.45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1780.8988764044934</v>
      </c>
      <c r="N6" s="106">
        <f>M6/L6</f>
        <v>84.804708400213968</v>
      </c>
      <c r="O6" s="108">
        <f>L6-I6</f>
        <v>0</v>
      </c>
      <c r="P6" s="109">
        <f>N6-K6</f>
        <v>-10.433386837881272</v>
      </c>
      <c r="Q6" s="110">
        <f>N6/K6</f>
        <v>0.89044943820224665</v>
      </c>
      <c r="R6" s="290"/>
      <c r="S6" s="47">
        <v>0.38055555555555554</v>
      </c>
      <c r="T6" s="48">
        <v>0.41763888888888889</v>
      </c>
      <c r="U6" s="111">
        <v>4.9999999999999822</v>
      </c>
      <c r="V6" s="112">
        <v>53.400000000000034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-219.10112359550658</v>
      </c>
      <c r="AF6" s="110">
        <f>M6/J6</f>
        <v>0.89044943820224676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2642</v>
      </c>
      <c r="G7" s="103">
        <f t="shared" si="0"/>
        <v>157251.84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1782.7928772258665</v>
      </c>
      <c r="N7" s="106">
        <f>M7/L7</f>
        <v>71.311715089034664</v>
      </c>
      <c r="O7" s="108">
        <f>L7-I7</f>
        <v>0</v>
      </c>
      <c r="P7" s="109">
        <f>N7-K7</f>
        <v>-8.6882849109653364</v>
      </c>
      <c r="Q7" s="110">
        <f>N7/K7</f>
        <v>0.89139643861293327</v>
      </c>
      <c r="R7" s="290"/>
      <c r="S7" s="47">
        <v>0.4208912037037037</v>
      </c>
      <c r="T7" s="48">
        <v>0.4826388888888889</v>
      </c>
      <c r="U7" s="111">
        <v>4.6833333333333194</v>
      </c>
      <c r="V7" s="112">
        <v>88.916666666666686</v>
      </c>
      <c r="W7" s="113">
        <v>0.4826388888888889</v>
      </c>
      <c r="X7" s="116">
        <v>0.5215277777777777</v>
      </c>
      <c r="Y7" s="12"/>
      <c r="Z7" s="198"/>
      <c r="AA7" s="276"/>
      <c r="AB7" s="277"/>
      <c r="AC7" s="12">
        <v>2</v>
      </c>
      <c r="AD7" s="198"/>
      <c r="AE7" s="117">
        <f>M7-J7</f>
        <v>-217.2071227741335</v>
      </c>
      <c r="AF7" s="110">
        <f>M7/J7</f>
        <v>0.89139643861293327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2436</v>
      </c>
      <c r="G8" s="103">
        <f t="shared" si="0"/>
        <v>73006.92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2965.7084883327648</v>
      </c>
      <c r="N8" s="106">
        <f>M8/L8</f>
        <v>118.62833953331059</v>
      </c>
      <c r="O8" s="108">
        <f>L8-I8</f>
        <v>4</v>
      </c>
      <c r="P8" s="109">
        <f>N8-K8</f>
        <v>-14.228803323832267</v>
      </c>
      <c r="Q8" s="110">
        <f>N8/K8</f>
        <v>0.89290148035825179</v>
      </c>
      <c r="R8" s="290"/>
      <c r="S8" s="47">
        <v>0.5215277777777777</v>
      </c>
      <c r="T8" s="48">
        <v>0.5557523148148148</v>
      </c>
      <c r="U8" s="111">
        <v>55.999999999999879</v>
      </c>
      <c r="V8" s="112">
        <v>49.283333333333417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175.70848833276477</v>
      </c>
      <c r="AF8" s="110">
        <f>M8/J8</f>
        <v>1.0629779528074426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2077.2760216373645</v>
      </c>
      <c r="N21" s="138">
        <f t="shared" ref="N21:N28" si="5">M21/L21</f>
        <v>86.553167568223515</v>
      </c>
      <c r="O21" s="139">
        <f t="shared" ref="O21:O28" si="6">L21-I21</f>
        <v>1</v>
      </c>
      <c r="P21" s="140">
        <f t="shared" ref="P21:P28" si="7">N21-K21</f>
        <v>-8.9903106926460481</v>
      </c>
      <c r="Q21" s="141">
        <f t="shared" ref="Q21:Q28" si="8">N21/K21</f>
        <v>0.90590346032725411</v>
      </c>
      <c r="R21" s="291"/>
      <c r="S21" s="142">
        <f>S5</f>
        <v>0.29188657407407409</v>
      </c>
      <c r="T21" s="143">
        <f>INDEX(T5:T20,COUNTA(T5:T20))</f>
        <v>0.5557523148148148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 t="shared" ref="AE21:AE28" si="9">M21-J21</f>
        <v>-120.22397836263553</v>
      </c>
      <c r="AF21" s="141">
        <f t="shared" ref="AF21:AF28" si="10">M21/J21</f>
        <v>0.94529056729800431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536</v>
      </c>
      <c r="G22" s="148">
        <f t="shared" ref="G22:G28" si="11">E22*F22</f>
        <v>35054.400000000001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1785.0138760407067</v>
      </c>
      <c r="N22" s="152">
        <f t="shared" si="5"/>
        <v>74.375578168362779</v>
      </c>
      <c r="O22" s="154">
        <f t="shared" si="6"/>
        <v>0</v>
      </c>
      <c r="P22" s="155">
        <f t="shared" si="7"/>
        <v>-8.9577551649705498</v>
      </c>
      <c r="Q22" s="156">
        <f t="shared" si="8"/>
        <v>0.89250693802035341</v>
      </c>
      <c r="R22" s="289">
        <f>Q38</f>
        <v>0.89100749818247738</v>
      </c>
      <c r="S22" s="157">
        <v>0.29166666666666669</v>
      </c>
      <c r="T22" s="158">
        <v>0.30417824074074074</v>
      </c>
      <c r="U22" s="159"/>
      <c r="V22" s="160">
        <v>18.01666666666663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-214.98612395929331</v>
      </c>
      <c r="AF22" s="156">
        <f t="shared" si="10"/>
        <v>0.8925069380203533</v>
      </c>
      <c r="AG22" s="281">
        <f>AF38</f>
        <v>0.89100749818247749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777</v>
      </c>
      <c r="G23" s="103">
        <f t="shared" si="11"/>
        <v>46107.18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1781.6560509554165</v>
      </c>
      <c r="N23" s="106">
        <f t="shared" si="5"/>
        <v>74.235668789809026</v>
      </c>
      <c r="O23" s="108">
        <f t="shared" si="6"/>
        <v>0</v>
      </c>
      <c r="P23" s="109">
        <f t="shared" si="7"/>
        <v>-9.0976645435243029</v>
      </c>
      <c r="Q23" s="110">
        <f t="shared" si="8"/>
        <v>0.89082802547770834</v>
      </c>
      <c r="R23" s="290"/>
      <c r="S23" s="47">
        <v>0.30763888888888891</v>
      </c>
      <c r="T23" s="48">
        <v>0.32581018518518517</v>
      </c>
      <c r="U23" s="111">
        <v>4.9833333333333663</v>
      </c>
      <c r="V23" s="112">
        <v>26.166666666666629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-218.3439490445835</v>
      </c>
      <c r="AF23" s="110">
        <f t="shared" si="10"/>
        <v>0.89082802547770823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2119</v>
      </c>
      <c r="G24" s="103">
        <f t="shared" si="11"/>
        <v>124321.73000000001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1780.6722689075634</v>
      </c>
      <c r="N24" s="106">
        <f t="shared" si="5"/>
        <v>77.420533430763626</v>
      </c>
      <c r="O24" s="108">
        <f t="shared" si="6"/>
        <v>0</v>
      </c>
      <c r="P24" s="109">
        <f t="shared" si="7"/>
        <v>-9.5359883083668109</v>
      </c>
      <c r="Q24" s="110">
        <f t="shared" si="8"/>
        <v>0.89033613445378168</v>
      </c>
      <c r="R24" s="290"/>
      <c r="S24" s="47">
        <v>0.32916666666666666</v>
      </c>
      <c r="T24" s="48">
        <v>0.37874999999999998</v>
      </c>
      <c r="U24" s="111">
        <v>4.8333333333333428</v>
      </c>
      <c r="V24" s="112">
        <v>71.399999999999977</v>
      </c>
      <c r="W24" s="113"/>
      <c r="X24" s="116"/>
      <c r="Y24" s="12"/>
      <c r="Z24" s="198"/>
      <c r="AA24" s="276"/>
      <c r="AB24" s="277"/>
      <c r="AC24" s="12">
        <v>2</v>
      </c>
      <c r="AD24" s="198"/>
      <c r="AE24" s="117">
        <f t="shared" si="9"/>
        <v>-219.32773109243658</v>
      </c>
      <c r="AF24" s="110">
        <f t="shared" si="10"/>
        <v>0.89033613445378168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2039</v>
      </c>
      <c r="G25" s="103">
        <f t="shared" si="11"/>
        <v>121402.06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1780.7860262008724</v>
      </c>
      <c r="N25" s="106">
        <f t="shared" si="5"/>
        <v>77.425479400037929</v>
      </c>
      <c r="O25" s="108">
        <f t="shared" si="6"/>
        <v>0</v>
      </c>
      <c r="P25" s="109">
        <f t="shared" si="7"/>
        <v>-9.5310423390925081</v>
      </c>
      <c r="Q25" s="110">
        <f t="shared" si="8"/>
        <v>0.89039301310043617</v>
      </c>
      <c r="R25" s="290"/>
      <c r="S25" s="47">
        <v>0.38215277777777779</v>
      </c>
      <c r="T25" s="48">
        <v>0.42986111111111114</v>
      </c>
      <c r="U25" s="111">
        <v>4.9000000000000465</v>
      </c>
      <c r="V25" s="112">
        <v>68.700000000000031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-219.21397379912764</v>
      </c>
      <c r="AF25" s="110">
        <f t="shared" si="10"/>
        <v>0.89039301310043617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1788</v>
      </c>
      <c r="G26" s="103">
        <f t="shared" si="11"/>
        <v>127931.4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1781.5665651812897</v>
      </c>
      <c r="N26" s="106">
        <f t="shared" si="5"/>
        <v>80.980298417331355</v>
      </c>
      <c r="O26" s="108">
        <f t="shared" si="6"/>
        <v>0</v>
      </c>
      <c r="P26" s="109">
        <f t="shared" si="7"/>
        <v>-9.9287924917595518</v>
      </c>
      <c r="Q26" s="110">
        <f t="shared" si="8"/>
        <v>0.89078328259064488</v>
      </c>
      <c r="R26" s="290"/>
      <c r="S26" s="47">
        <v>0.43333333333333335</v>
      </c>
      <c r="T26" s="48">
        <v>0.47515046296296298</v>
      </c>
      <c r="U26" s="111">
        <v>4.9999999999999822</v>
      </c>
      <c r="V26" s="112">
        <v>60.216666666666676</v>
      </c>
      <c r="W26" s="113">
        <v>0.47515046296296298</v>
      </c>
      <c r="X26" s="116">
        <v>0.51401620370370371</v>
      </c>
      <c r="Y26" s="12"/>
      <c r="Z26" s="198"/>
      <c r="AA26" s="276"/>
      <c r="AB26" s="277"/>
      <c r="AC26" s="12">
        <v>1</v>
      </c>
      <c r="AD26" s="198"/>
      <c r="AE26" s="117">
        <f t="shared" si="9"/>
        <v>-218.43343481871034</v>
      </c>
      <c r="AF26" s="110">
        <f t="shared" si="10"/>
        <v>0.89078328259064488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1153</v>
      </c>
      <c r="G27" s="121">
        <f t="shared" si="11"/>
        <v>89173.02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1782.2241305281266</v>
      </c>
      <c r="N27" s="106">
        <f t="shared" si="5"/>
        <v>71.288965221125068</v>
      </c>
      <c r="O27" s="108">
        <f t="shared" si="6"/>
        <v>0</v>
      </c>
      <c r="P27" s="109">
        <f t="shared" si="7"/>
        <v>-8.7110347788749323</v>
      </c>
      <c r="Q27" s="110">
        <f t="shared" si="8"/>
        <v>0.89111206526406339</v>
      </c>
      <c r="R27" s="290"/>
      <c r="S27" s="47">
        <v>0.51401620370370371</v>
      </c>
      <c r="T27" s="48">
        <v>0.54097222222222219</v>
      </c>
      <c r="U27" s="111">
        <v>55.966666666666647</v>
      </c>
      <c r="V27" s="112">
        <v>38.816666666666606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-217.77586947187342</v>
      </c>
      <c r="AF27" s="110">
        <f t="shared" si="10"/>
        <v>0.89111206526406328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2251</v>
      </c>
      <c r="G28" s="121">
        <f t="shared" si="11"/>
        <v>121013.75999999999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1782.1860567407102</v>
      </c>
      <c r="N28" s="106">
        <f t="shared" si="5"/>
        <v>89.109302837035514</v>
      </c>
      <c r="O28" s="123">
        <f t="shared" si="6"/>
        <v>0</v>
      </c>
      <c r="P28" s="124">
        <f t="shared" si="7"/>
        <v>-10.890697162964486</v>
      </c>
      <c r="Q28" s="125">
        <f t="shared" si="8"/>
        <v>0.89109302837035509</v>
      </c>
      <c r="R28" s="290"/>
      <c r="S28" s="119">
        <v>0.54459490740740746</v>
      </c>
      <c r="T28" s="120">
        <v>0.59722222222222221</v>
      </c>
      <c r="U28" s="111">
        <v>5.2166666666667894</v>
      </c>
      <c r="V28" s="112">
        <v>75.783333333333246</v>
      </c>
      <c r="W28" s="120"/>
      <c r="X28" s="189"/>
      <c r="Y28" s="12"/>
      <c r="Z28" s="198"/>
      <c r="AA28" s="276"/>
      <c r="AB28" s="277"/>
      <c r="AC28" s="12">
        <v>2</v>
      </c>
      <c r="AD28" s="198"/>
      <c r="AE28" s="117">
        <f t="shared" si="9"/>
        <v>-217.81394325928977</v>
      </c>
      <c r="AF28" s="110">
        <f t="shared" si="10"/>
        <v>0.89109302837035509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1782.0149963649549</v>
      </c>
      <c r="N38" s="138">
        <f>M38/L38</f>
        <v>77.47891288543282</v>
      </c>
      <c r="O38" s="139">
        <f>L38-I38</f>
        <v>0</v>
      </c>
      <c r="P38" s="140">
        <f>N38-K38</f>
        <v>-9.4776088536976175</v>
      </c>
      <c r="Q38" s="141">
        <f>N38/K38</f>
        <v>0.89100749818247738</v>
      </c>
      <c r="R38" s="291"/>
      <c r="S38" s="142">
        <f>S22</f>
        <v>0.29166666666666669</v>
      </c>
      <c r="T38" s="143">
        <f>INDEX(T22:T37,COUNTA(T22:T37))</f>
        <v>0.59722222222222221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91">
        <f>SUM(AD22:AD37)</f>
        <v>0</v>
      </c>
      <c r="AE38" s="168">
        <f>M38-J38</f>
        <v>-217.98500363504513</v>
      </c>
      <c r="AF38" s="141">
        <f>M38/J38</f>
        <v>0.89100749818247749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2478</v>
      </c>
      <c r="G39" s="148">
        <f t="shared" ref="G39:G42" si="16">E39*F39</f>
        <v>48816.6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1079.4772507260407</v>
      </c>
      <c r="N39" s="152">
        <f>M39/L39</f>
        <v>83.036711594310816</v>
      </c>
      <c r="O39" s="154">
        <f>L39-I39</f>
        <v>0</v>
      </c>
      <c r="P39" s="155">
        <f>N39-K39</f>
        <v>-9.2709807133814905</v>
      </c>
      <c r="Q39" s="156">
        <f>N39/K39</f>
        <v>0.89956437560503388</v>
      </c>
      <c r="R39" s="289">
        <f>Q55</f>
        <v>0.89353824026693385</v>
      </c>
      <c r="S39" s="157">
        <v>0.25018518518518518</v>
      </c>
      <c r="T39" s="158">
        <v>0.34583333333333333</v>
      </c>
      <c r="U39" s="159"/>
      <c r="V39" s="160">
        <v>137.73333333333335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-120.52274927395933</v>
      </c>
      <c r="AF39" s="156">
        <f>M39/J39</f>
        <v>0.89956437560503388</v>
      </c>
      <c r="AG39" s="281">
        <f>AF55</f>
        <v>0.89353824026693396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988</v>
      </c>
      <c r="G40" s="103">
        <f t="shared" si="16"/>
        <v>70977.919999999998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1606.5040650406497</v>
      </c>
      <c r="N40" s="106">
        <f>M40/L40</f>
        <v>84.552845528455251</v>
      </c>
      <c r="O40" s="108">
        <f>L40-I40</f>
        <v>0</v>
      </c>
      <c r="P40" s="109">
        <f>N40-K40</f>
        <v>-10.183996576807914</v>
      </c>
      <c r="Q40" s="110">
        <f>N40/K40</f>
        <v>0.89250225835591646</v>
      </c>
      <c r="R40" s="290"/>
      <c r="S40" s="47">
        <v>0.34937499999999999</v>
      </c>
      <c r="T40" s="48">
        <v>0.375</v>
      </c>
      <c r="U40" s="111">
        <v>5.0999999999999979</v>
      </c>
      <c r="V40" s="112">
        <v>36.900000000000013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-193.49593495935028</v>
      </c>
      <c r="AF40" s="110">
        <f>M40/J40</f>
        <v>0.89250225835591657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1449</v>
      </c>
      <c r="G41" s="103">
        <f t="shared" si="16"/>
        <v>83650.76999999999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1605.5401662049865</v>
      </c>
      <c r="N41" s="106">
        <f>M41/L41</f>
        <v>72.979098463863025</v>
      </c>
      <c r="O41" s="108">
        <f>L41-I41</f>
        <v>0</v>
      </c>
      <c r="P41" s="109">
        <f>N41-K41</f>
        <v>-8.8390833543187881</v>
      </c>
      <c r="Q41" s="110">
        <f>N41/K41</f>
        <v>0.89196675900277034</v>
      </c>
      <c r="R41" s="290"/>
      <c r="S41" s="47">
        <v>0.37847222222222221</v>
      </c>
      <c r="T41" s="48">
        <v>0.41607638888888887</v>
      </c>
      <c r="U41" s="111">
        <v>4.9999999999999822</v>
      </c>
      <c r="V41" s="112">
        <v>54.149999999999991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-194.45983379501354</v>
      </c>
      <c r="AF41" s="110">
        <f>M41/J41</f>
        <v>0.89196675900277023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1530</v>
      </c>
      <c r="G42" s="103">
        <f t="shared" si="16"/>
        <v>86337.9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1605.8309037900872</v>
      </c>
      <c r="N42" s="106">
        <f>M42/L42</f>
        <v>84.517415988951953</v>
      </c>
      <c r="O42" s="108">
        <f>L42-I42</f>
        <v>0</v>
      </c>
      <c r="P42" s="109">
        <f>N42-K42</f>
        <v>-10.219426116311212</v>
      </c>
      <c r="Q42" s="110">
        <f>N42/K42</f>
        <v>0.89212827988338161</v>
      </c>
      <c r="R42" s="290"/>
      <c r="S42" s="47">
        <v>0.41944444444444445</v>
      </c>
      <c r="T42" s="48">
        <v>0.45914351851851853</v>
      </c>
      <c r="U42" s="111">
        <v>4.8500000000000387</v>
      </c>
      <c r="V42" s="112">
        <v>57.166666666666679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-194.16909620991282</v>
      </c>
      <c r="AF42" s="200">
        <f>M42/J42</f>
        <v>0.89212827988338173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1474.3380964404409</v>
      </c>
      <c r="N55" s="138">
        <f>M55/L55</f>
        <v>80.785649120024161</v>
      </c>
      <c r="O55" s="139">
        <f>L55-I55</f>
        <v>0</v>
      </c>
      <c r="P55" s="140">
        <f>N55-K55</f>
        <v>-9.6253097840854309</v>
      </c>
      <c r="Q55" s="141">
        <f>N55/K55</f>
        <v>0.89353824026693385</v>
      </c>
      <c r="R55" s="291"/>
      <c r="S55" s="142">
        <f>S39</f>
        <v>0.25018518518518518</v>
      </c>
      <c r="T55" s="143">
        <f>INDEX(T39:T54,COUNTA(T39:T54))</f>
        <v>0.45914351851851853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-175.66190355955905</v>
      </c>
      <c r="AF55" s="141">
        <f>M55/J55</f>
        <v>0.89353824026693396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666</v>
      </c>
      <c r="G56" s="103">
        <f t="shared" ref="G56" si="21">E56*F56</f>
        <v>18015.3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2956.3501849568474</v>
      </c>
      <c r="N56" s="106">
        <f>M56/L56</f>
        <v>492.72503082614122</v>
      </c>
      <c r="O56" s="108">
        <f>L56-I56</f>
        <v>0</v>
      </c>
      <c r="P56" s="109">
        <f>N56-K56</f>
        <v>-52.774969173858779</v>
      </c>
      <c r="Q56" s="110">
        <f>N56/K56</f>
        <v>0.90325395201859071</v>
      </c>
      <c r="R56" s="289">
        <f>Q72</f>
        <v>0.90325395201859071</v>
      </c>
      <c r="S56" s="47">
        <v>0.43505787037037036</v>
      </c>
      <c r="T56" s="48">
        <v>0.44444444444444442</v>
      </c>
      <c r="U56" s="111">
        <v>5.4833333333332845</v>
      </c>
      <c r="V56" s="112">
        <v>13.516666666666648</v>
      </c>
      <c r="W56" s="161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-316.64981504315256</v>
      </c>
      <c r="AF56" s="156">
        <f>M56/J56</f>
        <v>0.90325395201859071</v>
      </c>
      <c r="AG56" s="281">
        <f>AF72</f>
        <v>0.90325395201859071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2956.3501849568474</v>
      </c>
      <c r="N72" s="138">
        <f>M72/L72</f>
        <v>492.72503082614122</v>
      </c>
      <c r="O72" s="139">
        <f>L72-I72</f>
        <v>0</v>
      </c>
      <c r="P72" s="140">
        <f>N72-K72</f>
        <v>-52.774969173858779</v>
      </c>
      <c r="Q72" s="141">
        <f>N72/K72</f>
        <v>0.90325395201859071</v>
      </c>
      <c r="R72" s="291"/>
      <c r="S72" s="142">
        <f>S56</f>
        <v>0.43505787037037036</v>
      </c>
      <c r="T72" s="143">
        <f>INDEX(T56:T71,COUNTA(T56:T71))</f>
        <v>0.44444444444444442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-316.64981504315256</v>
      </c>
      <c r="AF72" s="141">
        <f>M72/J72</f>
        <v>0.90325395201859071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1613</v>
      </c>
      <c r="G73" s="148">
        <f t="shared" ref="G73:G75" si="25">E73*F73</f>
        <v>91602.27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1781.7735501687644</v>
      </c>
      <c r="N73" s="152">
        <f>M73/L73</f>
        <v>77.468415224728886</v>
      </c>
      <c r="O73" s="154">
        <f>L73-I73</f>
        <v>0</v>
      </c>
      <c r="P73" s="155">
        <f>N73-K73</f>
        <v>-9.4881065144015508</v>
      </c>
      <c r="Q73" s="156">
        <f>N73/K73</f>
        <v>0.89088677508438219</v>
      </c>
      <c r="R73" s="289">
        <f>Q89</f>
        <v>0.89057579131390197</v>
      </c>
      <c r="S73" s="157">
        <v>0.70833333333333337</v>
      </c>
      <c r="T73" s="158">
        <v>0.74605324074074075</v>
      </c>
      <c r="U73" s="159"/>
      <c r="V73" s="160">
        <v>54.316666666666634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-218.22644983123564</v>
      </c>
      <c r="AF73" s="156">
        <f>M73/J73</f>
        <v>0.89088677508438219</v>
      </c>
      <c r="AG73" s="281">
        <f>AF89</f>
        <v>0.89057579131390197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1267</v>
      </c>
      <c r="G74" s="103">
        <f t="shared" si="25"/>
        <v>72054.289999999994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1781.0230378758292</v>
      </c>
      <c r="N74" s="106">
        <f>M74/L74</f>
        <v>77.435784255470836</v>
      </c>
      <c r="O74" s="108">
        <f>L74-I74</f>
        <v>0</v>
      </c>
      <c r="P74" s="109">
        <f>N74-K74</f>
        <v>-9.5207374836596017</v>
      </c>
      <c r="Q74" s="110">
        <f>N74/K74</f>
        <v>0.89051151893791458</v>
      </c>
      <c r="R74" s="290"/>
      <c r="S74" s="47">
        <v>0.74952546296296296</v>
      </c>
      <c r="T74" s="48">
        <v>0.77916666666666667</v>
      </c>
      <c r="U74" s="111">
        <v>4.9999999999999822</v>
      </c>
      <c r="V74" s="112">
        <v>42.683333333333344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-218.97696212417077</v>
      </c>
      <c r="AF74" s="110">
        <f>M74/J74</f>
        <v>0.89051151893791458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1473</v>
      </c>
      <c r="G75" s="103">
        <f t="shared" si="25"/>
        <v>70114.8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1780.6581598388188</v>
      </c>
      <c r="N75" s="106">
        <f>M75/L75</f>
        <v>77.419919992992121</v>
      </c>
      <c r="O75" s="108">
        <f>L75-I75</f>
        <v>0</v>
      </c>
      <c r="P75" s="109">
        <f>N75-K75</f>
        <v>-9.5366017461383166</v>
      </c>
      <c r="Q75" s="110">
        <f>N75/K75</f>
        <v>0.89032907991940935</v>
      </c>
      <c r="R75" s="290"/>
      <c r="S75" s="47">
        <v>0.78289351851851852</v>
      </c>
      <c r="T75" s="48">
        <v>0.81736111111111109</v>
      </c>
      <c r="U75" s="111">
        <v>5.3666666666666529</v>
      </c>
      <c r="V75" s="112">
        <v>49.633333333333312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-219.34184016118115</v>
      </c>
      <c r="AF75" s="110">
        <f>M75/J75</f>
        <v>0.89032907991940946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1781.1515826278039</v>
      </c>
      <c r="N89" s="138">
        <f>M89/L89</f>
        <v>77.441373157730609</v>
      </c>
      <c r="O89" s="139">
        <f>L89-I89</f>
        <v>0</v>
      </c>
      <c r="P89" s="140">
        <f>N89-K89</f>
        <v>-9.5151485813998278</v>
      </c>
      <c r="Q89" s="141">
        <f>N89/K89</f>
        <v>0.89057579131390197</v>
      </c>
      <c r="R89" s="291"/>
      <c r="S89" s="142">
        <f>S73</f>
        <v>0.70833333333333337</v>
      </c>
      <c r="T89" s="143">
        <f>INDEX(T73:T88,COUNTA(T73:T88))</f>
        <v>0.81736111111111109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-218.84841737219608</v>
      </c>
      <c r="AF89" s="141">
        <f>M89/J89</f>
        <v>0.89057579131390197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1659</v>
      </c>
      <c r="G90" s="148">
        <f t="shared" ref="G90:G93" si="32">E90*F90</f>
        <v>95060.7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1782.8059701492541</v>
      </c>
      <c r="N90" s="152">
        <f>M90/L90</f>
        <v>84.895522388059717</v>
      </c>
      <c r="O90" s="154">
        <f>L90-I90</f>
        <v>0</v>
      </c>
      <c r="P90" s="155">
        <f>N90-K90</f>
        <v>-10.342572850035523</v>
      </c>
      <c r="Q90" s="156">
        <f>N90/K90</f>
        <v>0.89140298507462701</v>
      </c>
      <c r="R90" s="289">
        <f>Q106</f>
        <v>0.89105646739610989</v>
      </c>
      <c r="S90" s="157">
        <v>0.70844907407407409</v>
      </c>
      <c r="T90" s="158">
        <v>0.74722222222222223</v>
      </c>
      <c r="U90" s="159"/>
      <c r="V90" s="160">
        <v>55.833333333333321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-217.19402985074589</v>
      </c>
      <c r="AF90" s="156">
        <f>M90/J90</f>
        <v>0.89140298507462701</v>
      </c>
      <c r="AG90" s="281">
        <f>AF106</f>
        <v>0.89105646739610989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451</v>
      </c>
      <c r="G91" s="103">
        <f t="shared" si="32"/>
        <v>22852.170000000002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1782.2173435784819</v>
      </c>
      <c r="N91" s="106">
        <f>M91/L91</f>
        <v>89.110867178924096</v>
      </c>
      <c r="O91" s="108">
        <f>L91-I91</f>
        <v>0</v>
      </c>
      <c r="P91" s="109">
        <f>N91-K91</f>
        <v>-10.889132821075904</v>
      </c>
      <c r="Q91" s="110">
        <f>N91/K91</f>
        <v>0.89110867178924091</v>
      </c>
      <c r="R91" s="290"/>
      <c r="S91" s="47">
        <v>0.75069444444444444</v>
      </c>
      <c r="T91" s="48">
        <v>0.76123842592592594</v>
      </c>
      <c r="U91" s="111">
        <v>4.9999999999999822</v>
      </c>
      <c r="V91" s="112">
        <v>15.183333333333362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-217.78265642151814</v>
      </c>
      <c r="AF91" s="110">
        <f>M91/J91</f>
        <v>0.89110867178924091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1319</v>
      </c>
      <c r="G92" s="103">
        <f t="shared" si="32"/>
        <v>71344.710000000006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1781.7636022514062</v>
      </c>
      <c r="N92" s="106">
        <f>M92/L92</f>
        <v>93.777031697442425</v>
      </c>
      <c r="O92" s="108">
        <f>L92-I92</f>
        <v>0</v>
      </c>
      <c r="P92" s="109">
        <f>N92-K92</f>
        <v>-11.486126197294411</v>
      </c>
      <c r="Q92" s="110">
        <f>N92/K92</f>
        <v>0.89088180112570314</v>
      </c>
      <c r="R92" s="290"/>
      <c r="S92" s="47">
        <v>0.76527777777777772</v>
      </c>
      <c r="T92" s="48">
        <v>0.79612268518518514</v>
      </c>
      <c r="U92" s="111">
        <v>5.8166666666665634</v>
      </c>
      <c r="V92" s="112">
        <v>44.416666666666686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-218.23639774859384</v>
      </c>
      <c r="AF92" s="110">
        <f>M92/J92</f>
        <v>0.89088180112570303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1754</v>
      </c>
      <c r="G93" s="103">
        <f t="shared" si="32"/>
        <v>102030.18000000001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1603.4535297105149</v>
      </c>
      <c r="N93" s="106">
        <f>M93/L93</f>
        <v>84.392291037395523</v>
      </c>
      <c r="O93" s="108">
        <f>L93-I93</f>
        <v>0</v>
      </c>
      <c r="P93" s="109">
        <f>N93-K93</f>
        <v>-10.344551067867641</v>
      </c>
      <c r="Q93" s="110">
        <f>N93/K93</f>
        <v>0.89080751650584156</v>
      </c>
      <c r="R93" s="290"/>
      <c r="S93" s="47">
        <v>0.79956018518518523</v>
      </c>
      <c r="T93" s="48">
        <v>0.84513888888888888</v>
      </c>
      <c r="U93" s="111">
        <v>4.9500000000001343</v>
      </c>
      <c r="V93" s="112">
        <v>65.633333333333255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-196.54647028948511</v>
      </c>
      <c r="AF93" s="110">
        <f>M93/J93</f>
        <v>0.89080751650584156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1737.5601114224144</v>
      </c>
      <c r="N106" s="138">
        <f>M106/L106</f>
        <v>87.977727160628575</v>
      </c>
      <c r="O106" s="139">
        <f>L106-I106</f>
        <v>0</v>
      </c>
      <c r="P106" s="140">
        <f>N106-K106</f>
        <v>-10.756450054561299</v>
      </c>
      <c r="Q106" s="141">
        <f>N106/K106</f>
        <v>0.89105646739610989</v>
      </c>
      <c r="R106" s="291"/>
      <c r="S106" s="142">
        <f>S90</f>
        <v>0.70844907407407409</v>
      </c>
      <c r="T106" s="143">
        <f>INDEX(T90:T105,COUNTA(T90:T105))</f>
        <v>0.84513888888888888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-212.43988857758563</v>
      </c>
      <c r="AF106" s="141">
        <f>M106/J106</f>
        <v>0.89105646739610989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350" priority="2" operator="greaterThan">
      <formula>0</formula>
    </cfRule>
  </conditionalFormatting>
  <conditionalFormatting sqref="P5:P106 AE5:AE106">
    <cfRule type="cellIs" dxfId="349" priority="5" operator="lessThan">
      <formula>0</formula>
    </cfRule>
  </conditionalFormatting>
  <conditionalFormatting sqref="Q5:Q106 AF5:AF106">
    <cfRule type="cellIs" dxfId="348" priority="3" operator="greaterThan">
      <formula>1</formula>
    </cfRule>
    <cfRule type="cellIs" dxfId="347" priority="4" operator="lessThan">
      <formula>0.8</formula>
    </cfRule>
  </conditionalFormatting>
  <conditionalFormatting sqref="AG5 R5:R106">
    <cfRule type="cellIs" dxfId="346" priority="6" operator="lessThan">
      <formula>0.8</formula>
    </cfRule>
  </conditionalFormatting>
  <conditionalFormatting sqref="AG22:AG57">
    <cfRule type="cellIs" dxfId="345" priority="7" operator="lessThan">
      <formula>0.8</formula>
    </cfRule>
  </conditionalFormatting>
  <conditionalFormatting sqref="AG63:AG71">
    <cfRule type="cellIs" dxfId="344" priority="8" operator="lessThan">
      <formula>0.8</formula>
    </cfRule>
  </conditionalFormatting>
  <conditionalFormatting sqref="AG73:AG106">
    <cfRule type="cellIs" dxfId="343" priority="1" operator="lessThan">
      <formula>0.8</formula>
    </cfRule>
  </conditionalFormatting>
  <dataValidations count="1">
    <dataValidation type="list" allowBlank="1" showInputMessage="1" showErrorMessage="1" sqref="AA5:AB106" xr:uid="{77B4FD15-34F4-44C9-9171-AA6C9C799D1D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B20C-0DF3-4518-A903-0E4E20F42801}">
  <sheetPr>
    <tabColor theme="8" tint="0.59999389629810485"/>
  </sheetPr>
  <dimension ref="B1:AR42"/>
  <sheetViews>
    <sheetView zoomScale="70" zoomScaleNormal="70" workbookViewId="0">
      <selection activeCell="Q22" sqref="Q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241</v>
      </c>
      <c r="D3" s="263"/>
      <c r="E3" s="3" t="s">
        <v>2</v>
      </c>
      <c r="F3" s="264">
        <f>'0214(18度C)'!D1+'0214(4度C)'!D1</f>
        <v>104504</v>
      </c>
      <c r="G3" s="265"/>
      <c r="H3" s="3" t="s">
        <v>3</v>
      </c>
      <c r="I3" s="266">
        <f>'0214(18度C)'!F1+'0214(4度C)'!F1</f>
        <v>3301360.0199999996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546.78245183760623</v>
      </c>
      <c r="F6" s="239" t="e">
        <f>AVERAGE(#REF!,D14:K14)</f>
        <v>#REF!</v>
      </c>
      <c r="G6" s="240">
        <f>AVERAGE(D14:K14)</f>
        <v>204.60273972602738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'0214(4度C)'!Y2</f>
        <v>0</v>
      </c>
      <c r="P6" s="229">
        <f>'0214(4度C)'!Z2</f>
        <v>0</v>
      </c>
      <c r="Q6" s="229">
        <f>'0214(4度C)'!AC2</f>
        <v>29</v>
      </c>
      <c r="R6" s="229">
        <f>'0214(4度C)'!AD2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486.12079008341777</v>
      </c>
      <c r="F7" s="235" t="e">
        <f>AVERAGE(#REF!,D15:K15)</f>
        <v>#REF!</v>
      </c>
      <c r="G7" s="236">
        <f>AVERAGE(D15:K15)</f>
        <v>184.46800333941513</v>
      </c>
      <c r="H7" s="237"/>
      <c r="I7" s="236">
        <f>AVERAGE(L15:O15)</f>
        <v>82.707864459931898</v>
      </c>
      <c r="J7" s="237"/>
      <c r="K7" s="236">
        <f>AVERAGE(D33:O33)</f>
        <v>651.72438057860711</v>
      </c>
      <c r="L7" s="237"/>
      <c r="M7" s="236">
        <f>AVERAGE(P33:X33)</f>
        <v>690.08388113378692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0.89025035639114314</v>
      </c>
      <c r="F8" s="243" t="e">
        <f>AVERAGE(D16:K16,#REF!)</f>
        <v>#REF!</v>
      </c>
      <c r="G8" s="222">
        <f>AVERAGE(D16:K16)</f>
        <v>0.89856997834519181</v>
      </c>
      <c r="H8" s="223"/>
      <c r="I8" s="222">
        <f>AVERAGE(L16:O16)</f>
        <v>0.89079785137693901</v>
      </c>
      <c r="J8" s="223"/>
      <c r="K8" s="222">
        <f>AVERAGE(D34:O34)</f>
        <v>0.88792697728097625</v>
      </c>
      <c r="L8" s="223"/>
      <c r="M8" s="222">
        <f>AVERAGE(P34:X34)</f>
        <v>0.88616371576578601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95.543478260869563</v>
      </c>
      <c r="F14" s="28" t="s">
        <v>42</v>
      </c>
      <c r="G14" s="28">
        <v>86.956521739130437</v>
      </c>
      <c r="H14" s="28">
        <v>90.410958904109592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86.555261006169232</v>
      </c>
      <c r="F15" s="35" t="s">
        <v>42</v>
      </c>
      <c r="G15" s="35">
        <v>77.47764337130377</v>
      </c>
      <c r="H15" s="35">
        <v>80.782114161534935</v>
      </c>
      <c r="I15" s="35">
        <v>493.05699481865253</v>
      </c>
      <c r="J15" s="35" t="s">
        <v>42</v>
      </c>
      <c r="K15" s="36" t="s">
        <v>42</v>
      </c>
      <c r="L15" s="34" t="s">
        <v>42</v>
      </c>
      <c r="M15" s="37">
        <v>77.439616524393429</v>
      </c>
      <c r="N15" s="35" t="s">
        <v>42</v>
      </c>
      <c r="O15" s="38">
        <v>87.976112395470352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0.90592537116809668</v>
      </c>
      <c r="F16" s="43" t="s">
        <v>42</v>
      </c>
      <c r="G16" s="43">
        <f t="shared" si="0"/>
        <v>0.89099289876999332</v>
      </c>
      <c r="H16" s="43">
        <f t="shared" si="0"/>
        <v>0.89349914148364395</v>
      </c>
      <c r="I16" s="43">
        <f t="shared" si="0"/>
        <v>0.90386250195903306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0.89055559003052442</v>
      </c>
      <c r="N16" s="43" t="s">
        <v>42</v>
      </c>
      <c r="O16" s="46">
        <f t="shared" ref="O16" si="2">O15/O14</f>
        <v>0.89104011272335359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0.29171296296296295</v>
      </c>
      <c r="F17" s="48" t="s">
        <v>42</v>
      </c>
      <c r="G17" s="48">
        <v>0.29188657407407409</v>
      </c>
      <c r="H17" s="48">
        <v>0.25017361111111114</v>
      </c>
      <c r="I17" s="48">
        <v>0.43402777777777779</v>
      </c>
      <c r="J17" s="48" t="s">
        <v>42</v>
      </c>
      <c r="K17" s="48" t="s">
        <v>42</v>
      </c>
      <c r="L17" s="47" t="s">
        <v>42</v>
      </c>
      <c r="M17" s="49">
        <v>0.70834490740740741</v>
      </c>
      <c r="N17" s="48" t="s">
        <v>42</v>
      </c>
      <c r="O17" s="50">
        <v>0.7085069444444444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0.54673611111111109</v>
      </c>
      <c r="F18" s="48" t="s">
        <v>42</v>
      </c>
      <c r="G18" s="48">
        <v>0.57392361111111112</v>
      </c>
      <c r="H18" s="48">
        <v>0.49861111111111112</v>
      </c>
      <c r="I18" s="48">
        <v>0.44519675925925928</v>
      </c>
      <c r="J18" s="48" t="s">
        <v>42</v>
      </c>
      <c r="K18" s="48" t="s">
        <v>42</v>
      </c>
      <c r="L18" s="47" t="s">
        <v>42</v>
      </c>
      <c r="M18" s="49">
        <v>0.81880787037037039</v>
      </c>
      <c r="N18" s="48" t="s">
        <v>42</v>
      </c>
      <c r="O18" s="50">
        <v>0.84513888888888888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7</v>
      </c>
      <c r="F21" s="52"/>
      <c r="G21" s="52">
        <v>7</v>
      </c>
      <c r="H21" s="52">
        <v>7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</v>
      </c>
      <c r="F23" s="58" t="s">
        <v>42</v>
      </c>
      <c r="G23" s="58">
        <v>23</v>
      </c>
      <c r="H23" s="58">
        <v>18.25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267.62847216869648</v>
      </c>
      <c r="H33" s="35">
        <v>387.81789448479452</v>
      </c>
      <c r="I33" s="35" t="s">
        <v>42</v>
      </c>
      <c r="J33" s="35" t="s">
        <v>42</v>
      </c>
      <c r="K33" s="35">
        <v>740.35949516268101</v>
      </c>
      <c r="L33" s="35" t="s">
        <v>42</v>
      </c>
      <c r="M33" s="35">
        <v>682.89808586353729</v>
      </c>
      <c r="N33" s="35">
        <v>996.91593921581932</v>
      </c>
      <c r="O33" s="35">
        <v>834.72639657611455</v>
      </c>
      <c r="P33" s="34">
        <v>267.6809927428792</v>
      </c>
      <c r="Q33" s="35" t="s">
        <v>42</v>
      </c>
      <c r="R33" s="35" t="s">
        <v>42</v>
      </c>
      <c r="S33" s="35" t="s">
        <v>42</v>
      </c>
      <c r="T33" s="35">
        <v>703.89530262125459</v>
      </c>
      <c r="U33" s="35" t="s">
        <v>42</v>
      </c>
      <c r="V33" s="35">
        <v>683.16856638678553</v>
      </c>
      <c r="W33" s="35">
        <v>971.58471919694659</v>
      </c>
      <c r="X33" s="38">
        <v>824.08982472106868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0.87350959666171757</v>
      </c>
      <c r="H34" s="43">
        <f>H33/H32</f>
        <v>0.89496437188798739</v>
      </c>
      <c r="I34" s="43" t="s">
        <v>42</v>
      </c>
      <c r="J34" s="43" t="s">
        <v>42</v>
      </c>
      <c r="K34" s="43">
        <f>K33/K32</f>
        <v>0.89740544868203764</v>
      </c>
      <c r="L34" s="43" t="s">
        <v>42</v>
      </c>
      <c r="M34" s="43">
        <f>M33/M32</f>
        <v>0.89673486022484694</v>
      </c>
      <c r="N34" s="43">
        <f>N33/N32</f>
        <v>0.87963171107278182</v>
      </c>
      <c r="O34" s="43">
        <f>O33/O32</f>
        <v>0.88531587515648513</v>
      </c>
      <c r="P34" s="42">
        <f>P33/P32</f>
        <v>0.87368101798023068</v>
      </c>
      <c r="Q34" s="43" t="s">
        <v>42</v>
      </c>
      <c r="R34" s="43" t="s">
        <v>42</v>
      </c>
      <c r="S34" s="43" t="s">
        <v>42</v>
      </c>
      <c r="T34" s="43">
        <f>T33/T32</f>
        <v>0.89383530491587881</v>
      </c>
      <c r="U34" s="43" t="s">
        <v>42</v>
      </c>
      <c r="V34" s="43">
        <f>V33/V32</f>
        <v>0.89709003666951637</v>
      </c>
      <c r="W34" s="43">
        <f>W33/W32</f>
        <v>0.88325883563358776</v>
      </c>
      <c r="X34" s="46">
        <f>X33/X32</f>
        <v>0.88295338362971654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0.34381944444444446</v>
      </c>
      <c r="H35" s="48">
        <v>0.29167824074074072</v>
      </c>
      <c r="I35" s="48" t="s">
        <v>42</v>
      </c>
      <c r="J35" s="48" t="s">
        <v>42</v>
      </c>
      <c r="K35" s="48">
        <v>0.29188657407407409</v>
      </c>
      <c r="L35" s="48" t="s">
        <v>42</v>
      </c>
      <c r="M35" s="48">
        <v>0.29166666666666669</v>
      </c>
      <c r="N35" s="48">
        <v>0.29194444444444445</v>
      </c>
      <c r="O35" s="48">
        <v>0.29180555555555554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0.43017361111111113</v>
      </c>
      <c r="H36" s="48">
        <v>0.32430555555555557</v>
      </c>
      <c r="I36" s="48" t="s">
        <v>42</v>
      </c>
      <c r="J36" s="48" t="s">
        <v>42</v>
      </c>
      <c r="K36" s="48">
        <v>0.37916666666666665</v>
      </c>
      <c r="L36" s="48" t="s">
        <v>42</v>
      </c>
      <c r="M36" s="48">
        <v>0.36319444444444443</v>
      </c>
      <c r="N36" s="48">
        <v>0.41488425925925926</v>
      </c>
      <c r="O36" s="48">
        <v>0.39791666666666664</v>
      </c>
      <c r="P36" s="47">
        <v>0.78333333333333333</v>
      </c>
      <c r="Q36" s="48" t="s">
        <v>42</v>
      </c>
      <c r="R36" s="48" t="s">
        <v>42</v>
      </c>
      <c r="S36" s="48" t="s">
        <v>42</v>
      </c>
      <c r="T36" s="48">
        <v>0.81741898148148151</v>
      </c>
      <c r="U36" s="48" t="s">
        <v>42</v>
      </c>
      <c r="V36" s="48">
        <v>0.80763888888888891</v>
      </c>
      <c r="W36" s="48">
        <v>0.88274305555555554</v>
      </c>
      <c r="X36" s="50">
        <v>0.8569444444444444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C074-F0BE-44F3-9067-4221F0379D52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43" sqref="O43"/>
      <selection pane="bottomLeft" activeCell="O43" sqref="O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67044</v>
      </c>
      <c r="E1" s="88" t="s">
        <v>3</v>
      </c>
      <c r="F1" s="89">
        <f>SUM(G5:G191)</f>
        <v>1326639.0699999994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46067</v>
      </c>
      <c r="B2" s="332"/>
      <c r="C2" s="92" t="s">
        <v>40</v>
      </c>
      <c r="D2" s="93">
        <f>AVERAGE(N21,N38,N55,N72,N89,N106,N123,N140,N157,N174,N191)</f>
        <v>669.16051719459801</v>
      </c>
      <c r="E2" s="93" t="s">
        <v>91</v>
      </c>
      <c r="F2" s="94">
        <f>F1/D1</f>
        <v>19.78758830022074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1298</v>
      </c>
      <c r="G5" s="148">
        <f t="shared" ref="G5:G8" si="0">E5*F5</f>
        <v>37083.86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3127.7108433734966</v>
      </c>
      <c r="N5" s="152">
        <f>M5/L5</f>
        <v>260.64257028112473</v>
      </c>
      <c r="O5" s="154">
        <f>L5-I5</f>
        <v>0</v>
      </c>
      <c r="P5" s="155">
        <f>N5-K5</f>
        <v>-39.357429718875267</v>
      </c>
      <c r="Q5" s="156">
        <f>N5/K5</f>
        <v>0.86880856760374914</v>
      </c>
      <c r="R5" s="289">
        <f>Q21</f>
        <v>0.87350959666171757</v>
      </c>
      <c r="S5" s="157">
        <v>0.34381944444444446</v>
      </c>
      <c r="T5" s="158">
        <v>0.3611111111111111</v>
      </c>
      <c r="U5" s="159"/>
      <c r="V5" s="160">
        <v>24.899999999999977</v>
      </c>
      <c r="W5" s="161"/>
      <c r="X5" s="162"/>
      <c r="Y5" s="292"/>
      <c r="Z5" s="293"/>
      <c r="AA5" s="115">
        <f>M5-J5</f>
        <v>-472.28915662650343</v>
      </c>
      <c r="AB5" s="156">
        <f>M5/J5</f>
        <v>0.86880856760374903</v>
      </c>
      <c r="AC5" s="281">
        <f>AB21</f>
        <v>0.87350959666171768</v>
      </c>
    </row>
    <row r="6" spans="1:29" ht="15.75" customHeight="1">
      <c r="A6" s="295"/>
      <c r="B6" s="100" t="s">
        <v>114</v>
      </c>
      <c r="C6" s="274" t="s">
        <v>115</v>
      </c>
      <c r="D6" s="275"/>
      <c r="E6" s="101">
        <v>29.85</v>
      </c>
      <c r="F6" s="102">
        <v>1617</v>
      </c>
      <c r="G6" s="103">
        <f t="shared" si="0"/>
        <v>48267.450000000004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3139.8058252427149</v>
      </c>
      <c r="N6" s="106">
        <f>M6/L6</f>
        <v>261.65048543689289</v>
      </c>
      <c r="O6" s="108">
        <f>L6-I6</f>
        <v>0</v>
      </c>
      <c r="P6" s="109">
        <f>N6-K6</f>
        <v>-38.349514563107107</v>
      </c>
      <c r="Q6" s="110">
        <f>N6/K6</f>
        <v>0.87216828478964292</v>
      </c>
      <c r="R6" s="290"/>
      <c r="S6" s="47">
        <v>0.36465277777777777</v>
      </c>
      <c r="T6" s="48">
        <v>0.38611111111111113</v>
      </c>
      <c r="U6" s="111">
        <v>5.0999999999999979</v>
      </c>
      <c r="V6" s="112">
        <v>30.900000000000034</v>
      </c>
      <c r="W6" s="113"/>
      <c r="X6" s="116"/>
      <c r="Y6" s="276"/>
      <c r="Z6" s="277"/>
      <c r="AA6" s="117">
        <f>M6-J6</f>
        <v>-460.19417475728505</v>
      </c>
      <c r="AB6" s="110">
        <f>M6/J6</f>
        <v>0.87216828478964303</v>
      </c>
      <c r="AC6" s="282"/>
    </row>
    <row r="7" spans="1:29" ht="15.75" customHeight="1">
      <c r="A7" s="295"/>
      <c r="B7" s="100" t="s">
        <v>114</v>
      </c>
      <c r="C7" s="274" t="s">
        <v>116</v>
      </c>
      <c r="D7" s="275"/>
      <c r="E7" s="101">
        <v>29.52</v>
      </c>
      <c r="F7" s="102">
        <v>1524</v>
      </c>
      <c r="G7" s="103">
        <f t="shared" si="0"/>
        <v>44988.479999999996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3140.4693760732662</v>
      </c>
      <c r="N7" s="106">
        <f>M7/L7</f>
        <v>261.70578133943883</v>
      </c>
      <c r="O7" s="108">
        <f>L7-I7</f>
        <v>0</v>
      </c>
      <c r="P7" s="109">
        <f>N7-K7</f>
        <v>-38.294218660561171</v>
      </c>
      <c r="Q7" s="110">
        <f>N7/K7</f>
        <v>0.87235260446479612</v>
      </c>
      <c r="R7" s="290"/>
      <c r="S7" s="47">
        <v>0.38958333333333334</v>
      </c>
      <c r="T7" s="48">
        <v>0.40980324074074076</v>
      </c>
      <c r="U7" s="111">
        <v>4.9999999999999822</v>
      </c>
      <c r="V7" s="112">
        <v>29.116666666666688</v>
      </c>
      <c r="W7" s="113"/>
      <c r="X7" s="116"/>
      <c r="Y7" s="276"/>
      <c r="Z7" s="277"/>
      <c r="AA7" s="117">
        <f>M7-J7</f>
        <v>-459.53062392673382</v>
      </c>
      <c r="AB7" s="110">
        <f>M7/J7</f>
        <v>0.87235260446479612</v>
      </c>
      <c r="AC7" s="282"/>
    </row>
    <row r="8" spans="1:29" ht="15.75" customHeight="1">
      <c r="A8" s="295"/>
      <c r="B8" s="100" t="s">
        <v>114</v>
      </c>
      <c r="C8" s="274" t="s">
        <v>119</v>
      </c>
      <c r="D8" s="275"/>
      <c r="E8" s="101">
        <v>25.64</v>
      </c>
      <c r="F8" s="102">
        <v>1292</v>
      </c>
      <c r="G8" s="103">
        <f t="shared" si="0"/>
        <v>33126.879999999997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3170.5521472392552</v>
      </c>
      <c r="N8" s="106">
        <f>M8/L8</f>
        <v>288.23201338538684</v>
      </c>
      <c r="O8" s="108">
        <f>L8-I8</f>
        <v>0</v>
      </c>
      <c r="P8" s="109">
        <f>N8-K8</f>
        <v>-39.040713887340416</v>
      </c>
      <c r="Q8" s="110">
        <f>N8/K8</f>
        <v>0.88070892978868209</v>
      </c>
      <c r="R8" s="290"/>
      <c r="S8" s="47">
        <v>0.41319444444444442</v>
      </c>
      <c r="T8" s="48">
        <v>0.43017361111111113</v>
      </c>
      <c r="U8" s="111">
        <v>4.8833333333332707</v>
      </c>
      <c r="V8" s="112">
        <v>24.450000000000067</v>
      </c>
      <c r="W8" s="113"/>
      <c r="X8" s="116"/>
      <c r="Y8" s="276"/>
      <c r="Z8" s="277"/>
      <c r="AA8" s="117">
        <f>M8-J8</f>
        <v>-429.44785276074481</v>
      </c>
      <c r="AB8" s="110">
        <f>M8/J8</f>
        <v>0.88070892978868198</v>
      </c>
      <c r="AC8" s="282"/>
    </row>
    <row r="9" spans="1:29" ht="15.75" customHeight="1">
      <c r="A9" s="296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3144.6345479821834</v>
      </c>
      <c r="N21" s="138">
        <f>M21/L21</f>
        <v>267.62847216869648</v>
      </c>
      <c r="O21" s="139">
        <f>L21-I21</f>
        <v>0</v>
      </c>
      <c r="P21" s="140">
        <f>N21-K21</f>
        <v>-38.754506554707802</v>
      </c>
      <c r="Q21" s="141">
        <f>N21/K21</f>
        <v>0.87350959666171757</v>
      </c>
      <c r="R21" s="291"/>
      <c r="S21" s="142">
        <f>S5</f>
        <v>0.34381944444444446</v>
      </c>
      <c r="T21" s="143">
        <f>INDEX(T5:T20,COUNTA(T5:T20))</f>
        <v>0.43017361111111113</v>
      </c>
      <c r="U21" s="144"/>
      <c r="V21" s="166"/>
      <c r="W21" s="167"/>
      <c r="X21" s="138"/>
      <c r="Y21" s="279"/>
      <c r="Z21" s="280"/>
      <c r="AA21" s="168">
        <f>M21-J21</f>
        <v>-455.36545201781655</v>
      </c>
      <c r="AB21" s="141">
        <f>M21/J21</f>
        <v>0.87350959666171768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736</v>
      </c>
      <c r="G22" s="148">
        <f t="shared" ref="G22:G23" si="5">E22*F22</f>
        <v>10326.08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2326.2510974538986</v>
      </c>
      <c r="N22" s="152">
        <f>M22/L22</f>
        <v>387.70851624231642</v>
      </c>
      <c r="O22" s="154">
        <f>L22-I22</f>
        <v>0</v>
      </c>
      <c r="P22" s="155">
        <f>N22-K22</f>
        <v>-45.624817091016894</v>
      </c>
      <c r="Q22" s="156">
        <f>N22/K22</f>
        <v>0.89471196055919178</v>
      </c>
      <c r="R22" s="289">
        <f>Q38</f>
        <v>0.89496437188798739</v>
      </c>
      <c r="S22" s="157">
        <v>0.29167824074074072</v>
      </c>
      <c r="T22" s="158">
        <v>0.30486111111111114</v>
      </c>
      <c r="U22" s="159"/>
      <c r="V22" s="160">
        <v>18.983333333333398</v>
      </c>
      <c r="W22" s="158"/>
      <c r="X22" s="169"/>
      <c r="Y22" s="292"/>
      <c r="Z22" s="293"/>
      <c r="AA22" s="115">
        <f>M22-J22</f>
        <v>-273.74890254610136</v>
      </c>
      <c r="AB22" s="156">
        <f>M22/J22</f>
        <v>0.89471196055919178</v>
      </c>
      <c r="AC22" s="281">
        <f>AB38</f>
        <v>0.89496437188798728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889</v>
      </c>
      <c r="G23" s="103">
        <f t="shared" si="5"/>
        <v>12881.61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2327.5636363636354</v>
      </c>
      <c r="N23" s="106">
        <f>M23/L23</f>
        <v>387.92727272727257</v>
      </c>
      <c r="O23" s="108">
        <f>L23-I23</f>
        <v>0</v>
      </c>
      <c r="P23" s="109">
        <f>N23-K23</f>
        <v>-45.406060606060748</v>
      </c>
      <c r="Q23" s="110">
        <f>N23/K23</f>
        <v>0.89521678321678289</v>
      </c>
      <c r="R23" s="290"/>
      <c r="S23" s="47">
        <v>0.30839120370370371</v>
      </c>
      <c r="T23" s="48">
        <v>0.32430555555555557</v>
      </c>
      <c r="U23" s="111">
        <v>5.083333333333302</v>
      </c>
      <c r="V23" s="112">
        <v>22.916666666666679</v>
      </c>
      <c r="W23" s="113"/>
      <c r="X23" s="13"/>
      <c r="Y23" s="276"/>
      <c r="Z23" s="277"/>
      <c r="AA23" s="117">
        <f>M23-J23</f>
        <v>-272.4363636363646</v>
      </c>
      <c r="AB23" s="110">
        <f>M23/J23</f>
        <v>0.89521678321678289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2326.907366908767</v>
      </c>
      <c r="N38" s="138">
        <f>M38/L38</f>
        <v>387.81789448479452</v>
      </c>
      <c r="O38" s="139">
        <f>L38-I38</f>
        <v>0</v>
      </c>
      <c r="P38" s="140">
        <f>N38-K38</f>
        <v>-45.515438848538793</v>
      </c>
      <c r="Q38" s="141">
        <f>N38/K38</f>
        <v>0.89496437188798739</v>
      </c>
      <c r="R38" s="291"/>
      <c r="S38" s="142">
        <f>S22</f>
        <v>0.29167824074074072</v>
      </c>
      <c r="T38" s="143">
        <f>INDEX(T22:T37,COUNTA(T22:T37))</f>
        <v>0.32430555555555557</v>
      </c>
      <c r="U38" s="144"/>
      <c r="V38" s="166"/>
      <c r="W38" s="167"/>
      <c r="X38" s="138"/>
      <c r="Y38" s="279"/>
      <c r="Z38" s="280"/>
      <c r="AA38" s="168">
        <f>M38-J38</f>
        <v>-273.09263309123298</v>
      </c>
      <c r="AB38" s="141">
        <f>M38/J38</f>
        <v>0.89496437188798728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1908</v>
      </c>
      <c r="G39" s="148">
        <f t="shared" ref="G39:G41" si="9">E39*F39</f>
        <v>34134.120000000003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2959.4140456699738</v>
      </c>
      <c r="N39" s="152">
        <f>M39/L39</f>
        <v>739.85351141749345</v>
      </c>
      <c r="O39" s="154">
        <f>L39-I39</f>
        <v>0</v>
      </c>
      <c r="P39" s="155">
        <f>N39-K39</f>
        <v>-85.146488582506549</v>
      </c>
      <c r="Q39" s="156">
        <f>N39/K39</f>
        <v>0.89679213505150723</v>
      </c>
      <c r="R39" s="289">
        <f>Q55</f>
        <v>0.89740544868203764</v>
      </c>
      <c r="S39" s="157">
        <v>0.29188657407407409</v>
      </c>
      <c r="T39" s="158">
        <v>0.31874999999999998</v>
      </c>
      <c r="U39" s="159"/>
      <c r="V39" s="160">
        <v>38.68333333333328</v>
      </c>
      <c r="W39" s="158"/>
      <c r="X39" s="169"/>
      <c r="Y39" s="292"/>
      <c r="Z39" s="293"/>
      <c r="AA39" s="115">
        <f>M39-J39</f>
        <v>-340.5859543300262</v>
      </c>
      <c r="AB39" s="156">
        <f>M39/J39</f>
        <v>0.89679213505150723</v>
      </c>
      <c r="AC39" s="281">
        <f>AB55</f>
        <v>0.89740544868203764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889</v>
      </c>
      <c r="G40" s="103">
        <f t="shared" si="9"/>
        <v>19069.05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2966.0797034291031</v>
      </c>
      <c r="N40" s="106">
        <f>M40/L40</f>
        <v>741.51992585727578</v>
      </c>
      <c r="O40" s="108">
        <f>L40-I40</f>
        <v>0</v>
      </c>
      <c r="P40" s="109">
        <f>N40-K40</f>
        <v>-83.48007414272422</v>
      </c>
      <c r="Q40" s="110">
        <f>N40/K40</f>
        <v>0.89881203134215248</v>
      </c>
      <c r="R40" s="290"/>
      <c r="S40" s="47">
        <v>0.32223379629629628</v>
      </c>
      <c r="T40" s="48">
        <v>0.3347222222222222</v>
      </c>
      <c r="U40" s="111">
        <v>5.0166666666666782</v>
      </c>
      <c r="V40" s="112">
        <v>17.98333333333332</v>
      </c>
      <c r="W40" s="113"/>
      <c r="X40" s="116"/>
      <c r="Y40" s="276"/>
      <c r="Z40" s="277"/>
      <c r="AA40" s="117">
        <f>M40-J40</f>
        <v>-333.92029657089688</v>
      </c>
      <c r="AB40" s="110">
        <f>M40/J40</f>
        <v>0.89881203134215248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2898</v>
      </c>
      <c r="G41" s="103">
        <f t="shared" si="9"/>
        <v>48280.68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2958.8201928530943</v>
      </c>
      <c r="N41" s="106">
        <f>M41/L41</f>
        <v>739.70504821327359</v>
      </c>
      <c r="O41" s="108">
        <f>L41-I41</f>
        <v>0</v>
      </c>
      <c r="P41" s="109">
        <f>N41-K41</f>
        <v>-85.294951786726415</v>
      </c>
      <c r="Q41" s="110">
        <f>N41/K41</f>
        <v>0.89661217965245288</v>
      </c>
      <c r="R41" s="290"/>
      <c r="S41" s="47">
        <v>0.33835648148148151</v>
      </c>
      <c r="T41" s="48">
        <v>0.37916666666666665</v>
      </c>
      <c r="U41" s="111">
        <v>5.2333333333334053</v>
      </c>
      <c r="V41" s="112">
        <v>58.766666666666609</v>
      </c>
      <c r="W41" s="113"/>
      <c r="X41" s="13"/>
      <c r="Y41" s="276"/>
      <c r="Z41" s="277"/>
      <c r="AA41" s="117">
        <f>M41-J41</f>
        <v>-341.17980714690566</v>
      </c>
      <c r="AB41" s="110">
        <f>M41/J41</f>
        <v>0.89661217965245288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2961.4379806507241</v>
      </c>
      <c r="N55" s="138">
        <f>M55/L55</f>
        <v>740.35949516268101</v>
      </c>
      <c r="O55" s="139">
        <f>L55-I55</f>
        <v>0</v>
      </c>
      <c r="P55" s="140">
        <f>N55-K55</f>
        <v>-84.640504837318986</v>
      </c>
      <c r="Q55" s="141">
        <f>N55/K55</f>
        <v>0.89740544868203764</v>
      </c>
      <c r="R55" s="291"/>
      <c r="S55" s="142">
        <f>S39</f>
        <v>0.29188657407407409</v>
      </c>
      <c r="T55" s="143">
        <f>INDEX(T39:T54,COUNTA(T39:T54))</f>
        <v>0.37916666666666665</v>
      </c>
      <c r="U55" s="144"/>
      <c r="V55" s="166"/>
      <c r="W55" s="167"/>
      <c r="X55" s="138"/>
      <c r="Y55" s="279"/>
      <c r="Z55" s="280"/>
      <c r="AA55" s="168">
        <f>M55-J55</f>
        <v>-338.56201934927594</v>
      </c>
      <c r="AB55" s="141">
        <f>M55/J55</f>
        <v>0.89740544868203764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652</v>
      </c>
      <c r="G56" s="148">
        <f t="shared" ref="G56:G58" si="14">E56*F56</f>
        <v>14526.560000000001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2959.8991172761812</v>
      </c>
      <c r="N56" s="152">
        <f>M56/L56</f>
        <v>591.97982345523621</v>
      </c>
      <c r="O56" s="154">
        <f>L56-I56</f>
        <v>0</v>
      </c>
      <c r="P56" s="155">
        <f>N56-K56</f>
        <v>-68.020176544763785</v>
      </c>
      <c r="Q56" s="156">
        <f>N56/K56</f>
        <v>0.89693912644732765</v>
      </c>
      <c r="R56" s="289">
        <f>Q72</f>
        <v>0.89673486022484694</v>
      </c>
      <c r="S56" s="157">
        <v>0.29166666666666669</v>
      </c>
      <c r="T56" s="158">
        <v>0.30084490740740738</v>
      </c>
      <c r="U56" s="159"/>
      <c r="V56" s="160">
        <v>13.216666666666601</v>
      </c>
      <c r="W56" s="161"/>
      <c r="X56" s="162"/>
      <c r="Y56" s="292"/>
      <c r="Z56" s="293"/>
      <c r="AA56" s="115">
        <f>M56-J56</f>
        <v>-340.10088272381881</v>
      </c>
      <c r="AB56" s="156">
        <f>M56/J56</f>
        <v>0.89693912644732765</v>
      </c>
      <c r="AC56" s="281">
        <f>AB72</f>
        <v>0.89673486022484694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1528</v>
      </c>
      <c r="G57" s="103">
        <f t="shared" si="14"/>
        <v>41668.559999999998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2959.0102205486796</v>
      </c>
      <c r="N57" s="106">
        <f>M57/L57</f>
        <v>591.8020441097359</v>
      </c>
      <c r="O57" s="108">
        <f>L57-I57</f>
        <v>0</v>
      </c>
      <c r="P57" s="109">
        <f>N57-K57</f>
        <v>-68.197955890264097</v>
      </c>
      <c r="Q57" s="110">
        <f>N57/K57</f>
        <v>0.89666976380263019</v>
      </c>
      <c r="R57" s="290"/>
      <c r="S57" s="47">
        <v>0.30417824074074074</v>
      </c>
      <c r="T57" s="48">
        <v>0.32569444444444445</v>
      </c>
      <c r="U57" s="111">
        <v>4.8000000000000309</v>
      </c>
      <c r="V57" s="112">
        <v>30.983333333333356</v>
      </c>
      <c r="W57" s="113"/>
      <c r="X57" s="116"/>
      <c r="Y57" s="276"/>
      <c r="Z57" s="277"/>
      <c r="AA57" s="117">
        <f>M57-J57</f>
        <v>-340.98977945132037</v>
      </c>
      <c r="AB57" s="110">
        <f>M57/J57</f>
        <v>0.89666976380263019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2344</v>
      </c>
      <c r="G58" s="103">
        <f t="shared" si="14"/>
        <v>43434.32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2958.765778401124</v>
      </c>
      <c r="N58" s="106">
        <f>M58/L58</f>
        <v>986.25525946704136</v>
      </c>
      <c r="O58" s="108">
        <f>L58-I58</f>
        <v>0</v>
      </c>
      <c r="P58" s="109">
        <f>N58-K58</f>
        <v>-113.74474053295864</v>
      </c>
      <c r="Q58" s="110">
        <f>N58/K58</f>
        <v>0.89659569042458309</v>
      </c>
      <c r="R58" s="290"/>
      <c r="S58" s="47">
        <v>0.33018518518518519</v>
      </c>
      <c r="T58" s="48">
        <v>0.36319444444444443</v>
      </c>
      <c r="U58" s="111">
        <v>6.466666666666665</v>
      </c>
      <c r="V58" s="112">
        <v>47.533333333333303</v>
      </c>
      <c r="W58" s="113"/>
      <c r="X58" s="116"/>
      <c r="Y58" s="276"/>
      <c r="Z58" s="277"/>
      <c r="AA58" s="117">
        <f>M58-J58</f>
        <v>-341.23422159887605</v>
      </c>
      <c r="AB58" s="110">
        <f>M58/J58</f>
        <v>0.89659569042458298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2959.2250387419949</v>
      </c>
      <c r="N72" s="138">
        <f>M72/L72</f>
        <v>682.89808586353729</v>
      </c>
      <c r="O72" s="139">
        <f>L72-I72</f>
        <v>0</v>
      </c>
      <c r="P72" s="140">
        <f>N72-K72</f>
        <v>-78.640375674924258</v>
      </c>
      <c r="Q72" s="141">
        <f>N72/K72</f>
        <v>0.89673486022484694</v>
      </c>
      <c r="R72" s="291"/>
      <c r="S72" s="142">
        <f>S56</f>
        <v>0.29166666666666669</v>
      </c>
      <c r="T72" s="143">
        <f>INDEX(T56:T71,COUNTA(T56:T71))</f>
        <v>0.36319444444444443</v>
      </c>
      <c r="U72" s="144"/>
      <c r="V72" s="166"/>
      <c r="W72" s="99"/>
      <c r="X72" s="69"/>
      <c r="Y72" s="279"/>
      <c r="Z72" s="280"/>
      <c r="AA72" s="168">
        <f>M72-J72</f>
        <v>-340.77496125800508</v>
      </c>
      <c r="AB72" s="141">
        <f>M72/J72</f>
        <v>0.89673486022484694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660</v>
      </c>
      <c r="G73" s="148">
        <f t="shared" ref="G73:G75" si="18">E73*F73</f>
        <v>11998.8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3142.8571428571499</v>
      </c>
      <c r="N73" s="152">
        <f>M73/L73</f>
        <v>1047.61904761905</v>
      </c>
      <c r="O73" s="154">
        <f>L73-I73</f>
        <v>0</v>
      </c>
      <c r="P73" s="155">
        <f>N73-K73</f>
        <v>-152.38095238095002</v>
      </c>
      <c r="Q73" s="156">
        <f>N73/K73</f>
        <v>0.87301587301587502</v>
      </c>
      <c r="R73" s="289">
        <f>Q89</f>
        <v>0.87963171107278182</v>
      </c>
      <c r="S73" s="157">
        <v>0.29194444444444445</v>
      </c>
      <c r="T73" s="158">
        <v>0.30069444444444443</v>
      </c>
      <c r="U73" s="159"/>
      <c r="V73" s="160">
        <v>12.599999999999971</v>
      </c>
      <c r="W73" s="161"/>
      <c r="X73" s="162"/>
      <c r="Y73" s="292"/>
      <c r="Z73" s="293"/>
      <c r="AA73" s="115">
        <f>M73-J73</f>
        <v>-457.14285714285006</v>
      </c>
      <c r="AB73" s="156">
        <f>M73/J73</f>
        <v>0.87301587301587502</v>
      </c>
      <c r="AC73" s="281">
        <f>AB89</f>
        <v>0.87963171107278171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2923</v>
      </c>
      <c r="G74" s="103">
        <f t="shared" si="18"/>
        <v>41009.689999999995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2690.5650728713886</v>
      </c>
      <c r="N74" s="106">
        <f>M74/L74</f>
        <v>896.85502429046289</v>
      </c>
      <c r="O74" s="108">
        <f>L74-I74</f>
        <v>0</v>
      </c>
      <c r="P74" s="109">
        <f>N74-K74</f>
        <v>-103.14497570953711</v>
      </c>
      <c r="Q74" s="110">
        <f>N74/K74</f>
        <v>0.89685502429046293</v>
      </c>
      <c r="R74" s="290"/>
      <c r="S74" s="47">
        <v>0.31111111111111112</v>
      </c>
      <c r="T74" s="48">
        <v>0.35637731481481483</v>
      </c>
      <c r="U74" s="111">
        <v>15.000000000000027</v>
      </c>
      <c r="V74" s="112">
        <v>65.183333333333337</v>
      </c>
      <c r="W74" s="113"/>
      <c r="X74" s="116"/>
      <c r="Y74" s="276"/>
      <c r="Z74" s="277"/>
      <c r="AA74" s="117">
        <f>M74-J74</f>
        <v>-309.43492712861143</v>
      </c>
      <c r="AB74" s="110">
        <f>M74/J74</f>
        <v>0.89685502429046282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3580</v>
      </c>
      <c r="G75" s="103">
        <f t="shared" si="18"/>
        <v>51122.399999999994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3138.8212372138355</v>
      </c>
      <c r="N75" s="106">
        <f>M75/L75</f>
        <v>1046.2737457379451</v>
      </c>
      <c r="O75" s="108">
        <f>L75-I75</f>
        <v>0</v>
      </c>
      <c r="P75" s="109">
        <f>N75-K75</f>
        <v>-153.72625426205491</v>
      </c>
      <c r="Q75" s="110">
        <f>N75/K75</f>
        <v>0.87189478811495424</v>
      </c>
      <c r="R75" s="290"/>
      <c r="S75" s="47">
        <v>0.36736111111111114</v>
      </c>
      <c r="T75" s="48">
        <v>0.41488425925925926</v>
      </c>
      <c r="U75" s="111">
        <v>15.816666666666688</v>
      </c>
      <c r="V75" s="112">
        <v>68.433333333333294</v>
      </c>
      <c r="W75" s="113"/>
      <c r="X75" s="116"/>
      <c r="Y75" s="276"/>
      <c r="Z75" s="277"/>
      <c r="AA75" s="117">
        <f>M75-J75</f>
        <v>-461.1787627861645</v>
      </c>
      <c r="AB75" s="110">
        <f>M75/J75</f>
        <v>0.87189478811495436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2990.7478176474579</v>
      </c>
      <c r="N89" s="138">
        <f>M89/L89</f>
        <v>996.91593921581932</v>
      </c>
      <c r="O89" s="139">
        <f>L89-I89</f>
        <v>0</v>
      </c>
      <c r="P89" s="140">
        <f>N89-K89</f>
        <v>-136.41739411751394</v>
      </c>
      <c r="Q89" s="141">
        <f>N89/K89</f>
        <v>0.87963171107278182</v>
      </c>
      <c r="R89" s="291"/>
      <c r="S89" s="142">
        <f>S73</f>
        <v>0.29194444444444445</v>
      </c>
      <c r="T89" s="143">
        <f>INDEX(T73:T88,COUNTA(T73:T88))</f>
        <v>0.41488425925925926</v>
      </c>
      <c r="U89" s="144"/>
      <c r="V89" s="166"/>
      <c r="W89" s="99"/>
      <c r="X89" s="69"/>
      <c r="Y89" s="279"/>
      <c r="Z89" s="280"/>
      <c r="AA89" s="168">
        <f>M89-J89</f>
        <v>-409.25218235254215</v>
      </c>
      <c r="AB89" s="141">
        <f>M89/J89</f>
        <v>0.87963171107278171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820</v>
      </c>
      <c r="G90" s="148">
        <f t="shared" ref="G90:G93" si="23">E90*F90</f>
        <v>20524.600000000002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2928.5714285714303</v>
      </c>
      <c r="N90" s="152">
        <f>M90/L90</f>
        <v>732.14285714285757</v>
      </c>
      <c r="O90" s="154">
        <f>L90-I90</f>
        <v>0</v>
      </c>
      <c r="P90" s="155">
        <f>N90-K90</f>
        <v>-92.857142857142435</v>
      </c>
      <c r="Q90" s="156">
        <f>N90/K90</f>
        <v>0.88744588744588793</v>
      </c>
      <c r="R90" s="289">
        <f>Q106</f>
        <v>0.88531587515648513</v>
      </c>
      <c r="S90" s="157">
        <v>0.29180555555555554</v>
      </c>
      <c r="T90" s="158">
        <v>0.3034722222222222</v>
      </c>
      <c r="U90" s="159"/>
      <c r="V90" s="160">
        <v>16.79999999999999</v>
      </c>
      <c r="W90" s="158"/>
      <c r="X90" s="169"/>
      <c r="Y90" s="292"/>
      <c r="Z90" s="293"/>
      <c r="AA90" s="115">
        <f>M90-J90</f>
        <v>-371.42857142856974</v>
      </c>
      <c r="AB90" s="156">
        <f>M90/J90</f>
        <v>0.88744588744588793</v>
      </c>
      <c r="AC90" s="281">
        <f>AB106</f>
        <v>0.88531587515648513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1088</v>
      </c>
      <c r="G91" s="103">
        <f t="shared" si="23"/>
        <v>27004.16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2927.3542600896903</v>
      </c>
      <c r="N91" s="106">
        <f>M91/L91</f>
        <v>731.83856502242259</v>
      </c>
      <c r="O91" s="108">
        <f>L91-I91</f>
        <v>0</v>
      </c>
      <c r="P91" s="109">
        <f>N91-K91</f>
        <v>-93.161434977577414</v>
      </c>
      <c r="Q91" s="110">
        <f>N91/K91</f>
        <v>0.8870770485120274</v>
      </c>
      <c r="R91" s="290"/>
      <c r="S91" s="47">
        <v>0.31388888888888888</v>
      </c>
      <c r="T91" s="48">
        <v>0.32937499999999997</v>
      </c>
      <c r="U91" s="111">
        <v>15.000000000000027</v>
      </c>
      <c r="V91" s="112">
        <v>22.299999999999969</v>
      </c>
      <c r="W91" s="113"/>
      <c r="X91" s="13"/>
      <c r="Y91" s="276"/>
      <c r="Z91" s="277"/>
      <c r="AA91" s="117">
        <f>M91-J91</f>
        <v>-372.64573991030966</v>
      </c>
      <c r="AB91" s="110">
        <f>M91/J91</f>
        <v>0.8870770485120274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1742</v>
      </c>
      <c r="G92" s="103">
        <f t="shared" si="23"/>
        <v>52260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2690.3474903474848</v>
      </c>
      <c r="N92" s="106">
        <f>M92/L92</f>
        <v>896.78249678249495</v>
      </c>
      <c r="O92" s="108">
        <f>L92-I92</f>
        <v>0</v>
      </c>
      <c r="P92" s="109">
        <f>N92-K92</f>
        <v>-103.21750321750505</v>
      </c>
      <c r="Q92" s="110">
        <f>N92/K92</f>
        <v>0.896782496782495</v>
      </c>
      <c r="R92" s="290"/>
      <c r="S92" s="47">
        <v>0.34038194444444442</v>
      </c>
      <c r="T92" s="48">
        <v>0.36736111111111114</v>
      </c>
      <c r="U92" s="111">
        <v>15.85</v>
      </c>
      <c r="V92" s="112">
        <v>38.85000000000008</v>
      </c>
      <c r="W92" s="113"/>
      <c r="X92" s="13"/>
      <c r="Y92" s="276"/>
      <c r="Z92" s="277"/>
      <c r="AA92" s="117">
        <f>M92-J92</f>
        <v>-309.65250965251516</v>
      </c>
      <c r="AB92" s="110">
        <f>M92/J92</f>
        <v>0.896782496782495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1515</v>
      </c>
      <c r="G93" s="103">
        <f t="shared" si="23"/>
        <v>27542.7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3139.8963730569985</v>
      </c>
      <c r="N93" s="106">
        <f>M93/L93</f>
        <v>1046.6321243523328</v>
      </c>
      <c r="O93" s="108">
        <f>L93-I93</f>
        <v>0</v>
      </c>
      <c r="P93" s="109">
        <f>N93-K93</f>
        <v>-153.36787564766723</v>
      </c>
      <c r="Q93" s="110">
        <f>N93/K93</f>
        <v>0.87219343696027729</v>
      </c>
      <c r="R93" s="290"/>
      <c r="S93" s="47">
        <v>0.3778125</v>
      </c>
      <c r="T93" s="48">
        <v>0.39791666666666664</v>
      </c>
      <c r="U93" s="111">
        <v>15.049999999999955</v>
      </c>
      <c r="V93" s="112">
        <v>28.949999999999967</v>
      </c>
      <c r="W93" s="113"/>
      <c r="X93" s="116"/>
      <c r="Y93" s="276"/>
      <c r="Z93" s="277"/>
      <c r="AA93" s="117">
        <f>M93-J93</f>
        <v>-460.10362694300147</v>
      </c>
      <c r="AB93" s="110">
        <f>M93/J93</f>
        <v>0.8721934369602774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2921.5423880164008</v>
      </c>
      <c r="N106" s="138">
        <f>M106/L106</f>
        <v>834.72639657611455</v>
      </c>
      <c r="O106" s="139">
        <f>L106-I106</f>
        <v>0</v>
      </c>
      <c r="P106" s="140">
        <f>N106-K106</f>
        <v>-108.13074628102834</v>
      </c>
      <c r="Q106" s="141">
        <f>N106/K106</f>
        <v>0.88531587515648513</v>
      </c>
      <c r="R106" s="291"/>
      <c r="S106" s="142">
        <f>S90</f>
        <v>0.29180555555555554</v>
      </c>
      <c r="T106" s="143">
        <f>INDEX(T90:T105,COUNTA(T90:T105))</f>
        <v>0.39791666666666664</v>
      </c>
      <c r="U106" s="144"/>
      <c r="V106" s="166"/>
      <c r="W106" s="167"/>
      <c r="X106" s="138"/>
      <c r="Y106" s="279"/>
      <c r="Z106" s="280"/>
      <c r="AA106" s="168">
        <f>M106-J106</f>
        <v>-378.45761198359924</v>
      </c>
      <c r="AB106" s="141">
        <f>M106/J106</f>
        <v>0.88531587515648513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1059</v>
      </c>
      <c r="G107" s="148">
        <f t="shared" ref="G107:G110" si="27">E107*F107</f>
        <v>27152.760000000002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3171.7138103161419</v>
      </c>
      <c r="N107" s="152">
        <f>M107/L107</f>
        <v>288.33761911964928</v>
      </c>
      <c r="O107" s="154">
        <f>L107-I107</f>
        <v>0</v>
      </c>
      <c r="P107" s="155">
        <f>N107-K107</f>
        <v>-38.935108153077977</v>
      </c>
      <c r="Q107" s="156">
        <f>N107/K107</f>
        <v>0.88103161397670615</v>
      </c>
      <c r="R107" s="289">
        <f>Q123</f>
        <v>0.87368101798023068</v>
      </c>
      <c r="S107" s="157">
        <v>0.70833333333333337</v>
      </c>
      <c r="T107" s="158">
        <v>0.7222453703703704</v>
      </c>
      <c r="U107" s="159"/>
      <c r="V107" s="160">
        <v>20.033333333333321</v>
      </c>
      <c r="W107" s="158"/>
      <c r="X107" s="169"/>
      <c r="Y107" s="292"/>
      <c r="Z107" s="293"/>
      <c r="AA107" s="115">
        <f>M107-J107</f>
        <v>-428.28618968385808</v>
      </c>
      <c r="AB107" s="156">
        <f>M107/J107</f>
        <v>0.88103161397670604</v>
      </c>
      <c r="AC107" s="281">
        <f>AB123</f>
        <v>0.87368101798023079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1313</v>
      </c>
      <c r="G108" s="103">
        <f t="shared" si="27"/>
        <v>38759.760000000002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3140.7308970099698</v>
      </c>
      <c r="N108" s="106">
        <f>M108/L108</f>
        <v>261.7275747508308</v>
      </c>
      <c r="O108" s="108">
        <f>L108-I108</f>
        <v>0</v>
      </c>
      <c r="P108" s="109">
        <f>N108-K108</f>
        <v>-38.272425249169203</v>
      </c>
      <c r="Q108" s="110">
        <f>N108/K108</f>
        <v>0.87242524916943598</v>
      </c>
      <c r="R108" s="290"/>
      <c r="S108" s="47">
        <v>0.72569444444444442</v>
      </c>
      <c r="T108" s="48">
        <v>0.74311342592592589</v>
      </c>
      <c r="U108" s="111">
        <v>4.9666666666665904</v>
      </c>
      <c r="V108" s="112">
        <v>25.083333333333311</v>
      </c>
      <c r="W108" s="113"/>
      <c r="X108" s="13"/>
      <c r="Y108" s="276"/>
      <c r="Z108" s="277"/>
      <c r="AA108" s="117">
        <f>M108-J108</f>
        <v>-459.26910299003021</v>
      </c>
      <c r="AB108" s="110">
        <f>M108/J108</f>
        <v>0.87242524916943609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1440</v>
      </c>
      <c r="G109" s="103">
        <f t="shared" si="27"/>
        <v>42984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3139.9152029073184</v>
      </c>
      <c r="N109" s="106">
        <f>M109/L109</f>
        <v>261.65960024227655</v>
      </c>
      <c r="O109" s="108">
        <f>L109-I109</f>
        <v>0</v>
      </c>
      <c r="P109" s="109">
        <f>N109-K109</f>
        <v>-38.340399757723446</v>
      </c>
      <c r="Q109" s="110">
        <f>N109/K109</f>
        <v>0.87219866747425523</v>
      </c>
      <c r="R109" s="290"/>
      <c r="S109" s="47">
        <v>0.74686342592592592</v>
      </c>
      <c r="T109" s="48">
        <v>0.76597222222222228</v>
      </c>
      <c r="U109" s="111">
        <v>5.4000000000000448</v>
      </c>
      <c r="V109" s="112">
        <v>27.516666666666758</v>
      </c>
      <c r="W109" s="113"/>
      <c r="X109" s="13"/>
      <c r="Y109" s="276"/>
      <c r="Z109" s="277"/>
      <c r="AA109" s="117">
        <f>M109-J109</f>
        <v>-460.08479709268158</v>
      </c>
      <c r="AB109" s="110">
        <f>M109/J109</f>
        <v>0.87219866747425512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989</v>
      </c>
      <c r="G110" s="103">
        <f t="shared" si="27"/>
        <v>28255.73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3128.6467486818929</v>
      </c>
      <c r="N110" s="106">
        <f>M110/L110</f>
        <v>260.72056239015774</v>
      </c>
      <c r="O110" s="108">
        <f>L110-I110</f>
        <v>0</v>
      </c>
      <c r="P110" s="109">
        <f>N110-K110</f>
        <v>-39.279437609842262</v>
      </c>
      <c r="Q110" s="110">
        <f>N110/K110</f>
        <v>0.8690685413005258</v>
      </c>
      <c r="R110" s="290"/>
      <c r="S110" s="47">
        <v>0.77016203703703701</v>
      </c>
      <c r="T110" s="48">
        <v>0.78333333333333333</v>
      </c>
      <c r="U110" s="111">
        <v>6.0333333333332106</v>
      </c>
      <c r="V110" s="112">
        <v>18.966666666666701</v>
      </c>
      <c r="W110" s="113"/>
      <c r="X110" s="116"/>
      <c r="Y110" s="276"/>
      <c r="Z110" s="277"/>
      <c r="AA110" s="117">
        <f>M110-J110</f>
        <v>-471.35325131810714</v>
      </c>
      <c r="AB110" s="110">
        <f>M110/J110</f>
        <v>0.8690685413005258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3145.2516647288307</v>
      </c>
      <c r="N123" s="138">
        <f>M123/L123</f>
        <v>267.6809927428792</v>
      </c>
      <c r="O123" s="139">
        <f>L123-I123</f>
        <v>0</v>
      </c>
      <c r="P123" s="140">
        <f>N123-K123</f>
        <v>-38.70198598052508</v>
      </c>
      <c r="Q123" s="141">
        <f>N123/K123</f>
        <v>0.87368101798023068</v>
      </c>
      <c r="R123" s="291"/>
      <c r="S123" s="142">
        <f>S107</f>
        <v>0.70833333333333337</v>
      </c>
      <c r="T123" s="143">
        <f>INDEX(T107:T122,COUNTA(T107:T122))</f>
        <v>0.78333333333333333</v>
      </c>
      <c r="U123" s="144"/>
      <c r="V123" s="166"/>
      <c r="W123" s="167"/>
      <c r="X123" s="138"/>
      <c r="Y123" s="279"/>
      <c r="Z123" s="280"/>
      <c r="AA123" s="168">
        <f>M123-J123</f>
        <v>-454.74833527116925</v>
      </c>
      <c r="AB123" s="141">
        <f>M123/J123</f>
        <v>0.87368101798023079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1000</v>
      </c>
      <c r="G124" s="148">
        <f t="shared" ref="G124:G127" si="31">E124*F124</f>
        <v>22480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2668.6434395848905</v>
      </c>
      <c r="N124" s="152">
        <f>M124/L124</f>
        <v>533.72868791697806</v>
      </c>
      <c r="O124" s="154">
        <f>L124-I124</f>
        <v>0</v>
      </c>
      <c r="P124" s="155">
        <f>N124-K124</f>
        <v>-66.27131208302194</v>
      </c>
      <c r="Q124" s="156">
        <f>N124/K124</f>
        <v>0.88954781319496345</v>
      </c>
      <c r="R124" s="289">
        <f>Q140</f>
        <v>0.89383530491587881</v>
      </c>
      <c r="S124" s="157">
        <v>0.70833333333333337</v>
      </c>
      <c r="T124" s="158">
        <v>0.72394675925925922</v>
      </c>
      <c r="U124" s="159"/>
      <c r="V124" s="160">
        <v>22.483333333333224</v>
      </c>
      <c r="W124" s="161"/>
      <c r="X124" s="162"/>
      <c r="Y124" s="292"/>
      <c r="Z124" s="293"/>
      <c r="AA124" s="115">
        <f>M124-J124</f>
        <v>-331.35656041510947</v>
      </c>
      <c r="AB124" s="156">
        <f>M124/J124</f>
        <v>0.88954781319496345</v>
      </c>
      <c r="AC124" s="281">
        <f>AB140</f>
        <v>0.89383530491587881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1452</v>
      </c>
      <c r="G125" s="103">
        <f t="shared" si="31"/>
        <v>35632.080000000002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2669.6629213483116</v>
      </c>
      <c r="N125" s="106">
        <f>M125/L125</f>
        <v>667.41573033707789</v>
      </c>
      <c r="O125" s="108">
        <f>L125-I125</f>
        <v>0</v>
      </c>
      <c r="P125" s="109">
        <f>N125-K125</f>
        <v>-82.584269662922111</v>
      </c>
      <c r="Q125" s="110">
        <f>N125/K125</f>
        <v>0.88988764044943713</v>
      </c>
      <c r="R125" s="290"/>
      <c r="S125" s="47">
        <v>0.72733796296296294</v>
      </c>
      <c r="T125" s="48">
        <v>0.75</v>
      </c>
      <c r="U125" s="111">
        <v>4.8833333333333506</v>
      </c>
      <c r="V125" s="112">
        <v>32.633333333333368</v>
      </c>
      <c r="W125" s="113"/>
      <c r="X125" s="116"/>
      <c r="Y125" s="276"/>
      <c r="Z125" s="277"/>
      <c r="AA125" s="117">
        <f>M125-J125</f>
        <v>-330.33707865168844</v>
      </c>
      <c r="AB125" s="110">
        <f>M125/J125</f>
        <v>0.88988764044943713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872</v>
      </c>
      <c r="G126" s="103">
        <f t="shared" si="31"/>
        <v>14562.4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2961.5094339622392</v>
      </c>
      <c r="N126" s="106">
        <f>M126/L126</f>
        <v>987.16981132074636</v>
      </c>
      <c r="O126" s="108">
        <f>L126-I126</f>
        <v>0</v>
      </c>
      <c r="P126" s="109">
        <f>N126-K126</f>
        <v>-112.83018867925364</v>
      </c>
      <c r="Q126" s="110">
        <f>N126/K126</f>
        <v>0.89742710120067848</v>
      </c>
      <c r="R126" s="290"/>
      <c r="S126" s="47">
        <v>0.75370370370370365</v>
      </c>
      <c r="T126" s="48">
        <v>0.76597222222222228</v>
      </c>
      <c r="U126" s="111">
        <v>5.3333333333332611</v>
      </c>
      <c r="V126" s="112">
        <v>17.666666666666817</v>
      </c>
      <c r="W126" s="113"/>
      <c r="X126" s="116"/>
      <c r="Y126" s="276"/>
      <c r="Z126" s="277"/>
      <c r="AA126" s="117">
        <f>M126-J126</f>
        <v>-338.4905660377608</v>
      </c>
      <c r="AB126" s="110">
        <f>M126/J126</f>
        <v>0.89742710120067859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3411</v>
      </c>
      <c r="G127" s="103">
        <f t="shared" si="31"/>
        <v>61022.79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2962.509047044633</v>
      </c>
      <c r="N127" s="106">
        <f>M127/L127</f>
        <v>740.62726176115825</v>
      </c>
      <c r="O127" s="108">
        <f>L127-I127</f>
        <v>0</v>
      </c>
      <c r="P127" s="109">
        <f>N127-K127</f>
        <v>-84.372738238841748</v>
      </c>
      <c r="Q127" s="110">
        <f>N127/K127</f>
        <v>0.89773001425594945</v>
      </c>
      <c r="R127" s="290"/>
      <c r="S127" s="47">
        <v>0.76944444444444449</v>
      </c>
      <c r="T127" s="48">
        <v>0.81741898148148151</v>
      </c>
      <c r="U127" s="111">
        <v>4.9999999999999822</v>
      </c>
      <c r="V127" s="112">
        <v>69.083333333333314</v>
      </c>
      <c r="W127" s="113"/>
      <c r="X127" s="116"/>
      <c r="Y127" s="276"/>
      <c r="Z127" s="277"/>
      <c r="AA127" s="117">
        <f>M127-J127</f>
        <v>-337.49095295536699</v>
      </c>
      <c r="AB127" s="110">
        <f>M127/J127</f>
        <v>0.89773001425594945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2815.5812104850183</v>
      </c>
      <c r="N140" s="138">
        <f>M140/L140</f>
        <v>703.89530262125459</v>
      </c>
      <c r="O140" s="139">
        <f>L140-I140</f>
        <v>0</v>
      </c>
      <c r="P140" s="140">
        <f>N140-K140</f>
        <v>-83.604697378745414</v>
      </c>
      <c r="Q140" s="141">
        <f>N140/K140</f>
        <v>0.89383530491587881</v>
      </c>
      <c r="R140" s="291"/>
      <c r="S140" s="142">
        <f>S124</f>
        <v>0.70833333333333337</v>
      </c>
      <c r="T140" s="143">
        <f>INDEX(T124:T139,COUNTA(T124:T139))</f>
        <v>0.81741898148148151</v>
      </c>
      <c r="U140" s="144"/>
      <c r="V140" s="166"/>
      <c r="W140" s="99"/>
      <c r="X140" s="69"/>
      <c r="Y140" s="279"/>
      <c r="Z140" s="280"/>
      <c r="AA140" s="168">
        <f>M140-J140</f>
        <v>-334.41878951498165</v>
      </c>
      <c r="AB140" s="141">
        <f>M140/J140</f>
        <v>0.89383530491587881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1095</v>
      </c>
      <c r="G141" s="148">
        <f t="shared" ref="G141:G143" si="36">E141*F141</f>
        <v>24396.600000000002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2959.459459459466</v>
      </c>
      <c r="N141" s="152">
        <f>M141/L141</f>
        <v>591.89189189189324</v>
      </c>
      <c r="O141" s="154">
        <f>L141-I141</f>
        <v>0</v>
      </c>
      <c r="P141" s="155">
        <f>N141-K141</f>
        <v>-68.108108108106762</v>
      </c>
      <c r="Q141" s="156">
        <f>N141/K141</f>
        <v>0.89680589680589884</v>
      </c>
      <c r="R141" s="289">
        <f>Q157</f>
        <v>0.89709003666951637</v>
      </c>
      <c r="S141" s="157">
        <v>0.70833333333333337</v>
      </c>
      <c r="T141" s="158">
        <v>0.72375</v>
      </c>
      <c r="U141" s="159"/>
      <c r="V141" s="160">
        <v>22.199999999999953</v>
      </c>
      <c r="W141" s="161"/>
      <c r="X141" s="162"/>
      <c r="Y141" s="292"/>
      <c r="Z141" s="293"/>
      <c r="AA141" s="115">
        <f>M141-J141</f>
        <v>-340.54054054053404</v>
      </c>
      <c r="AB141" s="156">
        <f>M141/J141</f>
        <v>0.89680589680589873</v>
      </c>
      <c r="AC141" s="281">
        <f>AB157</f>
        <v>0.89709003666951626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386</v>
      </c>
      <c r="G142" s="103">
        <f t="shared" si="36"/>
        <v>7017.48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2962.8997867804255</v>
      </c>
      <c r="N142" s="106">
        <f>M142/L142</f>
        <v>740.72494669510638</v>
      </c>
      <c r="O142" s="108">
        <f>L142-I142</f>
        <v>0</v>
      </c>
      <c r="P142" s="109">
        <f>N142-K142</f>
        <v>-84.275053304893618</v>
      </c>
      <c r="Q142" s="110">
        <f>N142/K142</f>
        <v>0.89784842023649258</v>
      </c>
      <c r="R142" s="290"/>
      <c r="S142" s="47">
        <v>0.72721064814814818</v>
      </c>
      <c r="T142" s="48">
        <v>0.73263888888888884</v>
      </c>
      <c r="U142" s="111">
        <v>4.9833333333333663</v>
      </c>
      <c r="V142" s="112">
        <v>7.8166666666665563</v>
      </c>
      <c r="W142" s="113"/>
      <c r="X142" s="116"/>
      <c r="Y142" s="276"/>
      <c r="Z142" s="277"/>
      <c r="AA142" s="117">
        <f>M142-J142</f>
        <v>-337.10021321957447</v>
      </c>
      <c r="AB142" s="110">
        <f>M142/J142</f>
        <v>0.89784842023649258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5067</v>
      </c>
      <c r="G143" s="103">
        <f t="shared" si="36"/>
        <v>84416.22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2958.8321167883191</v>
      </c>
      <c r="N143" s="106">
        <f>M143/L143</f>
        <v>739.70802919707978</v>
      </c>
      <c r="O143" s="108">
        <f>L143-I143</f>
        <v>0</v>
      </c>
      <c r="P143" s="109">
        <f>N143-K143</f>
        <v>-85.291970802920218</v>
      </c>
      <c r="Q143" s="110">
        <f>N143/K143</f>
        <v>0.89661579296615734</v>
      </c>
      <c r="R143" s="290"/>
      <c r="S143" s="47">
        <v>0.73628472222222219</v>
      </c>
      <c r="T143" s="48">
        <v>0.80763888888888891</v>
      </c>
      <c r="U143" s="111">
        <v>5.2500000000000213</v>
      </c>
      <c r="V143" s="112">
        <v>102.75000000000007</v>
      </c>
      <c r="W143" s="113"/>
      <c r="X143" s="116"/>
      <c r="Y143" s="276"/>
      <c r="Z143" s="277"/>
      <c r="AA143" s="117">
        <f>M143-J143</f>
        <v>-341.16788321168087</v>
      </c>
      <c r="AB143" s="110">
        <f>M143/J143</f>
        <v>0.89661579296615734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2960.3971210094037</v>
      </c>
      <c r="N157" s="138">
        <f>M157/L157</f>
        <v>683.16856638678553</v>
      </c>
      <c r="O157" s="139">
        <f>L157-I157</f>
        <v>0</v>
      </c>
      <c r="P157" s="140">
        <f>N157-K157</f>
        <v>-78.369895151676019</v>
      </c>
      <c r="Q157" s="141">
        <f>N157/K157</f>
        <v>0.89709003666951637</v>
      </c>
      <c r="R157" s="291"/>
      <c r="S157" s="142">
        <f>S141</f>
        <v>0.70833333333333337</v>
      </c>
      <c r="T157" s="143">
        <f>INDEX(T141:T156,COUNTA(T141:T156))</f>
        <v>0.80763888888888891</v>
      </c>
      <c r="U157" s="144"/>
      <c r="V157" s="166"/>
      <c r="W157" s="99"/>
      <c r="X157" s="69"/>
      <c r="Y157" s="279"/>
      <c r="Z157" s="280"/>
      <c r="AA157" s="168">
        <f>M157-J157</f>
        <v>-339.60287899059631</v>
      </c>
      <c r="AB157" s="141">
        <f>M157/J157</f>
        <v>0.89709003666951626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5305</v>
      </c>
      <c r="G158" s="148">
        <f t="shared" ref="G158:G159" si="41">E158*F158</f>
        <v>74429.149999999994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2690.617075232461</v>
      </c>
      <c r="N158" s="152">
        <f>M158/L158</f>
        <v>896.87235841082031</v>
      </c>
      <c r="O158" s="154">
        <f>L158-I158</f>
        <v>0</v>
      </c>
      <c r="P158" s="155">
        <f>N158-K158</f>
        <v>-103.12764158917969</v>
      </c>
      <c r="Q158" s="156">
        <f>N158/K158</f>
        <v>0.89687235841082036</v>
      </c>
      <c r="R158" s="289">
        <f>Q174</f>
        <v>0.88325883563358776</v>
      </c>
      <c r="S158" s="157">
        <v>0.70833333333333337</v>
      </c>
      <c r="T158" s="158">
        <v>0.79048611111111111</v>
      </c>
      <c r="U158" s="159"/>
      <c r="V158" s="160">
        <v>118.29999999999995</v>
      </c>
      <c r="W158" s="161"/>
      <c r="X158" s="162"/>
      <c r="Y158" s="292"/>
      <c r="Z158" s="293"/>
      <c r="AA158" s="115">
        <f>M158-J158</f>
        <v>-309.38292476753895</v>
      </c>
      <c r="AB158" s="156">
        <f>M158/J158</f>
        <v>0.89687235841082036</v>
      </c>
      <c r="AC158" s="281">
        <f>AB174</f>
        <v>0.88325883563358787</v>
      </c>
    </row>
    <row r="159" spans="1:29" ht="15.75" customHeight="1">
      <c r="A159" s="285"/>
      <c r="B159" s="100" t="s">
        <v>120</v>
      </c>
      <c r="C159" s="274" t="s">
        <v>154</v>
      </c>
      <c r="D159" s="275"/>
      <c r="E159" s="101">
        <v>14.28</v>
      </c>
      <c r="F159" s="102">
        <v>6181</v>
      </c>
      <c r="G159" s="103">
        <f t="shared" si="41"/>
        <v>88264.68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3138.8912399492192</v>
      </c>
      <c r="N159" s="106">
        <f>M159/L159</f>
        <v>1046.297079983073</v>
      </c>
      <c r="O159" s="108">
        <f>L159-I159</f>
        <v>0</v>
      </c>
      <c r="P159" s="109">
        <f>N159-K159</f>
        <v>-153.70292001692701</v>
      </c>
      <c r="Q159" s="110">
        <f>N159/K159</f>
        <v>0.87191423331922746</v>
      </c>
      <c r="R159" s="290"/>
      <c r="S159" s="47">
        <v>0.80069444444444449</v>
      </c>
      <c r="T159" s="48">
        <v>0.88274305555555554</v>
      </c>
      <c r="U159" s="111">
        <v>14.70000000000006</v>
      </c>
      <c r="V159" s="112">
        <v>118.14999999999992</v>
      </c>
      <c r="W159" s="113"/>
      <c r="X159" s="116"/>
      <c r="Y159" s="276"/>
      <c r="Z159" s="277"/>
      <c r="AA159" s="117">
        <f>M159-J159</f>
        <v>-461.1087600507808</v>
      </c>
      <c r="AB159" s="110">
        <f>M159/J159</f>
        <v>0.87191423331922757</v>
      </c>
      <c r="AC159" s="282"/>
    </row>
    <row r="160" spans="1:29" ht="15.75" customHeight="1">
      <c r="A160" s="285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285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2914.7541575908399</v>
      </c>
      <c r="N174" s="138">
        <f t="shared" ref="N174:N179" si="45">M174/L174</f>
        <v>971.58471919694659</v>
      </c>
      <c r="O174" s="139">
        <f t="shared" ref="O174:O179" si="46">L174-I174</f>
        <v>0</v>
      </c>
      <c r="P174" s="140">
        <f t="shared" ref="P174:P179" si="47">N174-K174</f>
        <v>-128.41528080305341</v>
      </c>
      <c r="Q174" s="141">
        <f t="shared" ref="Q174:Q179" si="48">N174/K174</f>
        <v>0.88325883563358776</v>
      </c>
      <c r="R174" s="291"/>
      <c r="S174" s="142">
        <f>S158</f>
        <v>0.70833333333333337</v>
      </c>
      <c r="T174" s="143">
        <f>INDEX(T158:T173,COUNTA(T158:T173))</f>
        <v>0.88274305555555554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-385.2458424091601</v>
      </c>
      <c r="AB174" s="141">
        <f t="shared" ref="AB174:AB179" si="50">M174/J174</f>
        <v>0.88325883563358787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1230</v>
      </c>
      <c r="G175" s="148">
        <f t="shared" ref="G175:G179" si="51">E175*F175</f>
        <v>22361.4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2691.7933130699171</v>
      </c>
      <c r="N175" s="152">
        <f t="shared" si="45"/>
        <v>672.94832826747927</v>
      </c>
      <c r="O175" s="154">
        <f t="shared" si="46"/>
        <v>0</v>
      </c>
      <c r="P175" s="155">
        <f t="shared" si="47"/>
        <v>-77.051671732520731</v>
      </c>
      <c r="Q175" s="156">
        <f t="shared" si="48"/>
        <v>0.89726443768997233</v>
      </c>
      <c r="R175" s="289">
        <f>Q191</f>
        <v>0.88295338362971654</v>
      </c>
      <c r="S175" s="157">
        <v>0.70833333333333337</v>
      </c>
      <c r="T175" s="158">
        <v>0.72737268518518516</v>
      </c>
      <c r="U175" s="159"/>
      <c r="V175" s="160">
        <v>27.416666666666583</v>
      </c>
      <c r="W175" s="158"/>
      <c r="X175" s="169"/>
      <c r="Y175" s="292"/>
      <c r="Z175" s="293"/>
      <c r="AA175" s="171">
        <f t="shared" si="49"/>
        <v>-308.20668693008292</v>
      </c>
      <c r="AB175" s="156">
        <f t="shared" si="50"/>
        <v>0.89726443768997233</v>
      </c>
      <c r="AC175" s="281">
        <f>AB191</f>
        <v>0.88295338362971654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1781</v>
      </c>
      <c r="G176" s="103">
        <f t="shared" si="51"/>
        <v>44204.42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2929.0086797624485</v>
      </c>
      <c r="N176" s="106">
        <f t="shared" si="45"/>
        <v>732.25216994061213</v>
      </c>
      <c r="O176" s="108">
        <f t="shared" si="46"/>
        <v>0</v>
      </c>
      <c r="P176" s="109">
        <f t="shared" si="47"/>
        <v>-92.747830059387866</v>
      </c>
      <c r="Q176" s="110">
        <f t="shared" si="48"/>
        <v>0.88757838780680254</v>
      </c>
      <c r="R176" s="290"/>
      <c r="S176" s="47">
        <v>0.73750000000000004</v>
      </c>
      <c r="T176" s="48">
        <v>0.76283564814814819</v>
      </c>
      <c r="U176" s="111">
        <v>14.583333333333428</v>
      </c>
      <c r="V176" s="112">
        <v>36.483333333333334</v>
      </c>
      <c r="W176" s="113"/>
      <c r="X176" s="13"/>
      <c r="Y176" s="276"/>
      <c r="Z176" s="277"/>
      <c r="AA176" s="172">
        <f t="shared" si="49"/>
        <v>-370.99132023755146</v>
      </c>
      <c r="AB176" s="110">
        <f t="shared" si="50"/>
        <v>0.88757838780680254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1248</v>
      </c>
      <c r="G177" s="103">
        <f t="shared" si="51"/>
        <v>31237.440000000002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2928.81355932204</v>
      </c>
      <c r="N177" s="106">
        <f t="shared" si="45"/>
        <v>732.20338983050999</v>
      </c>
      <c r="O177" s="108">
        <f t="shared" si="46"/>
        <v>0</v>
      </c>
      <c r="P177" s="109">
        <f t="shared" si="47"/>
        <v>-92.796610169490009</v>
      </c>
      <c r="Q177" s="110">
        <f t="shared" si="48"/>
        <v>0.88751926040061813</v>
      </c>
      <c r="R177" s="290"/>
      <c r="S177" s="47">
        <v>0.7732175925925926</v>
      </c>
      <c r="T177" s="48">
        <v>0.79097222222222219</v>
      </c>
      <c r="U177" s="111">
        <v>14.949999999999939</v>
      </c>
      <c r="V177" s="112">
        <v>25.566666666666613</v>
      </c>
      <c r="W177" s="113"/>
      <c r="X177" s="13"/>
      <c r="Y177" s="276"/>
      <c r="Z177" s="277"/>
      <c r="AA177" s="172">
        <f t="shared" si="49"/>
        <v>-371.18644067796004</v>
      </c>
      <c r="AB177" s="110">
        <f t="shared" si="50"/>
        <v>0.88751926040061813</v>
      </c>
      <c r="AC177" s="282"/>
    </row>
    <row r="178" spans="1:29" ht="15.75" customHeight="1">
      <c r="A178" s="295"/>
      <c r="B178" s="100" t="s">
        <v>120</v>
      </c>
      <c r="C178" s="274" t="s">
        <v>157</v>
      </c>
      <c r="D178" s="275"/>
      <c r="E178" s="101">
        <v>18.18</v>
      </c>
      <c r="F178" s="102">
        <v>772</v>
      </c>
      <c r="G178" s="103">
        <f t="shared" si="51"/>
        <v>14034.96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3143.8914027149408</v>
      </c>
      <c r="N178" s="106">
        <f t="shared" si="45"/>
        <v>1047.9638009049802</v>
      </c>
      <c r="O178" s="108">
        <f t="shared" si="46"/>
        <v>0</v>
      </c>
      <c r="P178" s="109">
        <f t="shared" si="47"/>
        <v>-152.03619909501981</v>
      </c>
      <c r="Q178" s="110">
        <f t="shared" si="48"/>
        <v>0.87330316742081682</v>
      </c>
      <c r="R178" s="290"/>
      <c r="S178" s="47">
        <v>0.80226851851851855</v>
      </c>
      <c r="T178" s="48">
        <v>0.8125</v>
      </c>
      <c r="U178" s="111">
        <v>16.266666666666758</v>
      </c>
      <c r="V178" s="112">
        <v>14.733333333333292</v>
      </c>
      <c r="W178" s="113"/>
      <c r="X178" s="13"/>
      <c r="Y178" s="276"/>
      <c r="Z178" s="277"/>
      <c r="AA178" s="172">
        <f t="shared" si="49"/>
        <v>-456.1085972850592</v>
      </c>
      <c r="AB178" s="110">
        <f t="shared" si="50"/>
        <v>0.87330316742081693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2540</v>
      </c>
      <c r="G179" s="103">
        <f t="shared" si="51"/>
        <v>46177.2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3140.1098901098921</v>
      </c>
      <c r="N179" s="106">
        <f t="shared" si="45"/>
        <v>1046.7032967032974</v>
      </c>
      <c r="O179" s="108">
        <f t="shared" si="46"/>
        <v>0</v>
      </c>
      <c r="P179" s="109">
        <f t="shared" si="47"/>
        <v>-153.29670329670262</v>
      </c>
      <c r="Q179" s="110">
        <f t="shared" si="48"/>
        <v>0.87225274725274782</v>
      </c>
      <c r="R179" s="290"/>
      <c r="S179" s="47">
        <v>0.82324074074074072</v>
      </c>
      <c r="T179" s="48">
        <v>0.8569444444444444</v>
      </c>
      <c r="U179" s="111">
        <v>15.466666666666633</v>
      </c>
      <c r="V179" s="112">
        <v>48.533333333333303</v>
      </c>
      <c r="W179" s="113"/>
      <c r="X179" s="116"/>
      <c r="Y179" s="276"/>
      <c r="Z179" s="277"/>
      <c r="AA179" s="172">
        <f t="shared" si="49"/>
        <v>-459.89010989010785</v>
      </c>
      <c r="AB179" s="110">
        <f t="shared" si="50"/>
        <v>0.87225274725274782</v>
      </c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2966.7233689958475</v>
      </c>
      <c r="N191" s="138">
        <f>M191/L191</f>
        <v>824.08982472106868</v>
      </c>
      <c r="O191" s="139">
        <f>L191-I191</f>
        <v>0</v>
      </c>
      <c r="P191" s="140">
        <f>N191-K191</f>
        <v>-109.24350861226458</v>
      </c>
      <c r="Q191" s="141">
        <f>N191/K191</f>
        <v>0.88295338362971654</v>
      </c>
      <c r="R191" s="291"/>
      <c r="S191" s="142">
        <f>S175</f>
        <v>0.70833333333333337</v>
      </c>
      <c r="T191" s="143">
        <f>INDEX(T175:T190,COUNTA(T175:T190))</f>
        <v>0.8569444444444444</v>
      </c>
      <c r="U191" s="144"/>
      <c r="V191" s="166"/>
      <c r="W191" s="167"/>
      <c r="X191" s="138"/>
      <c r="Y191" s="279"/>
      <c r="Z191" s="280"/>
      <c r="AA191" s="174">
        <f>M191-J191</f>
        <v>-393.27663100415248</v>
      </c>
      <c r="AB191" s="141">
        <f>M191/J191</f>
        <v>0.88295338362971654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342" priority="1" operator="greaterThan">
      <formula>0</formula>
    </cfRule>
  </conditionalFormatting>
  <conditionalFormatting sqref="P5:P191 AA5:AA191">
    <cfRule type="cellIs" dxfId="341" priority="4" operator="lessThan">
      <formula>0</formula>
    </cfRule>
  </conditionalFormatting>
  <conditionalFormatting sqref="Q5:Q191 AB5:AB191">
    <cfRule type="cellIs" dxfId="340" priority="2" operator="greaterThan">
      <formula>1</formula>
    </cfRule>
    <cfRule type="cellIs" dxfId="339" priority="3" operator="lessThan">
      <formula>0.8</formula>
    </cfRule>
  </conditionalFormatting>
  <conditionalFormatting sqref="AC5:AC6 R5:R191 AC107:AC112">
    <cfRule type="cellIs" dxfId="338" priority="5" operator="lessThan">
      <formula>0.8</formula>
    </cfRule>
  </conditionalFormatting>
  <conditionalFormatting sqref="AC12:AC20">
    <cfRule type="cellIs" dxfId="337" priority="15" operator="lessThan">
      <formula>0.8</formula>
    </cfRule>
  </conditionalFormatting>
  <conditionalFormatting sqref="AC22:AC27">
    <cfRule type="cellIs" dxfId="336" priority="14" operator="lessThan">
      <formula>0.8</formula>
    </cfRule>
  </conditionalFormatting>
  <conditionalFormatting sqref="AC39:AC44">
    <cfRule type="cellIs" dxfId="335" priority="12" operator="lessThan">
      <formula>0.8</formula>
    </cfRule>
  </conditionalFormatting>
  <conditionalFormatting sqref="AC56">
    <cfRule type="cellIs" dxfId="334" priority="13" operator="lessThan">
      <formula>0.8</formula>
    </cfRule>
  </conditionalFormatting>
  <conditionalFormatting sqref="AC73">
    <cfRule type="cellIs" dxfId="333" priority="7" operator="lessThan">
      <formula>0.8</formula>
    </cfRule>
  </conditionalFormatting>
  <conditionalFormatting sqref="AC90:AC95">
    <cfRule type="cellIs" dxfId="332" priority="6" operator="lessThan">
      <formula>0.8</formula>
    </cfRule>
  </conditionalFormatting>
  <conditionalFormatting sqref="AC124">
    <cfRule type="cellIs" dxfId="331" priority="11" operator="lessThan">
      <formula>0.8</formula>
    </cfRule>
  </conditionalFormatting>
  <conditionalFormatting sqref="AC141">
    <cfRule type="cellIs" dxfId="330" priority="10" operator="lessThan">
      <formula>0.8</formula>
    </cfRule>
  </conditionalFormatting>
  <conditionalFormatting sqref="AC158">
    <cfRule type="cellIs" dxfId="329" priority="9" operator="lessThan">
      <formula>0.8</formula>
    </cfRule>
  </conditionalFormatting>
  <conditionalFormatting sqref="AC175:AC180">
    <cfRule type="cellIs" dxfId="328" priority="8" operator="lessThan">
      <formula>0.8</formula>
    </cfRule>
  </conditionalFormatting>
  <dataValidations count="1">
    <dataValidation type="list" allowBlank="1" showInputMessage="1" showErrorMessage="1" sqref="Y5:Z191" xr:uid="{5A0D5E5F-89AC-4F84-9DAB-0D90D5A5A389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D6BC-1751-4E35-B858-645CB467EF52}">
  <sheetPr>
    <tabColor theme="8" tint="0.59999389629810485"/>
    <pageSetUpPr fitToPage="1"/>
  </sheetPr>
  <dimension ref="A1:AG120"/>
  <sheetViews>
    <sheetView topLeftCell="G1" zoomScale="85" zoomScaleNormal="85" workbookViewId="0">
      <pane ySplit="4" topLeftCell="A83" activePane="bottomLeft" state="frozen"/>
      <selection activeCell="O43" sqref="O43"/>
      <selection pane="bottomLeft" activeCell="AC1" sqref="W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37460</v>
      </c>
      <c r="E1" s="88" t="s">
        <v>3</v>
      </c>
      <c r="F1" s="89">
        <f>SUM(G5:G106)</f>
        <v>1974720.95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46067</v>
      </c>
      <c r="B2" s="332"/>
      <c r="C2" s="92" t="s">
        <v>40</v>
      </c>
      <c r="D2" s="93">
        <f>AVERAGE(N21,N38,N55,N72,N89,N106)</f>
        <v>150.54795704625406</v>
      </c>
      <c r="E2" s="93" t="s">
        <v>91</v>
      </c>
      <c r="F2" s="94">
        <f>F1/D1</f>
        <v>52.715455152162306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29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3557</v>
      </c>
      <c r="G5" s="148">
        <f t="shared" ref="G5:G8" si="0">E5*F5</f>
        <v>201930.89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1779.4886047804332</v>
      </c>
      <c r="N5" s="152">
        <f>M5/L5</f>
        <v>71.179544191217332</v>
      </c>
      <c r="O5" s="154">
        <f>L5-I5</f>
        <v>0</v>
      </c>
      <c r="P5" s="155">
        <f>N5-K5</f>
        <v>-8.8204558087826683</v>
      </c>
      <c r="Q5" s="156">
        <f>N5/K5</f>
        <v>0.88974430239021662</v>
      </c>
      <c r="R5" s="289">
        <f>Q21</f>
        <v>0.90592537116809668</v>
      </c>
      <c r="S5" s="157">
        <v>0.29171296296296295</v>
      </c>
      <c r="T5" s="158">
        <v>0.375</v>
      </c>
      <c r="U5" s="159"/>
      <c r="V5" s="160">
        <v>119.93333333333335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-220.51139521956679</v>
      </c>
      <c r="AF5" s="132">
        <f>M5/J5</f>
        <v>0.88974430239021662</v>
      </c>
      <c r="AG5" s="373">
        <f>AF21</f>
        <v>0.94531343078410079</v>
      </c>
    </row>
    <row r="6" spans="1:33" ht="15.75" customHeight="1">
      <c r="A6" s="285"/>
      <c r="B6" s="100" t="s">
        <v>185</v>
      </c>
      <c r="C6" s="361" t="s">
        <v>194</v>
      </c>
      <c r="D6" s="361"/>
      <c r="E6" s="101">
        <v>47.37</v>
      </c>
      <c r="F6" s="102">
        <v>1623</v>
      </c>
      <c r="G6" s="103">
        <f t="shared" si="0"/>
        <v>76881.509999999995</v>
      </c>
      <c r="H6" s="26"/>
      <c r="I6" s="104">
        <v>21</v>
      </c>
      <c r="J6" s="105">
        <v>2000</v>
      </c>
      <c r="K6" s="106">
        <f t="shared" ref="K6:K28" si="1">J6/I6</f>
        <v>95.238095238095241</v>
      </c>
      <c r="L6" s="107">
        <v>21</v>
      </c>
      <c r="M6" s="105">
        <f>F6/V6*60</f>
        <v>1780.7985370313913</v>
      </c>
      <c r="N6" s="106">
        <f>M6/L6</f>
        <v>84.799930334828161</v>
      </c>
      <c r="O6" s="108">
        <f>L6-I6</f>
        <v>0</v>
      </c>
      <c r="P6" s="109">
        <f>N6-K6</f>
        <v>-10.438164903267079</v>
      </c>
      <c r="Q6" s="110">
        <f>N6/K6</f>
        <v>0.89039926851569562</v>
      </c>
      <c r="R6" s="290"/>
      <c r="S6" s="47">
        <v>0.37869212962962961</v>
      </c>
      <c r="T6" s="48">
        <v>0.41666666666666669</v>
      </c>
      <c r="U6" s="111">
        <v>5.3166666666666451</v>
      </c>
      <c r="V6" s="112">
        <v>54.68333333333338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-219.20146296860867</v>
      </c>
      <c r="AF6" s="110">
        <f>M6/J6</f>
        <v>0.89039926851569562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2447</v>
      </c>
      <c r="G7" s="103">
        <f t="shared" si="0"/>
        <v>145645.44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1782.8779599271402</v>
      </c>
      <c r="N7" s="106">
        <f>M7/L7</f>
        <v>71.315118397085612</v>
      </c>
      <c r="O7" s="108">
        <f>L7-I7</f>
        <v>0</v>
      </c>
      <c r="P7" s="109">
        <f>N7-K7</f>
        <v>-8.6848816029143876</v>
      </c>
      <c r="Q7" s="110">
        <f>N7/K7</f>
        <v>0.89143897996357013</v>
      </c>
      <c r="R7" s="290"/>
      <c r="S7" s="47">
        <v>0.42083333333333334</v>
      </c>
      <c r="T7" s="48">
        <v>0.47802083333333334</v>
      </c>
      <c r="U7" s="111">
        <v>5.9999999999999787</v>
      </c>
      <c r="V7" s="112">
        <v>82.350000000000009</v>
      </c>
      <c r="W7" s="113">
        <v>0.47802083333333334</v>
      </c>
      <c r="X7" s="116">
        <v>0.51597222222222228</v>
      </c>
      <c r="Y7" s="12"/>
      <c r="Z7" s="198"/>
      <c r="AA7" s="276"/>
      <c r="AB7" s="277"/>
      <c r="AC7" s="12">
        <v>2</v>
      </c>
      <c r="AD7" s="198"/>
      <c r="AE7" s="117">
        <f>M7-J7</f>
        <v>-217.12204007285982</v>
      </c>
      <c r="AF7" s="110">
        <f>M7/J7</f>
        <v>0.89143897996357013</v>
      </c>
      <c r="AG7" s="359"/>
    </row>
    <row r="8" spans="1:33" ht="15.75" customHeight="1">
      <c r="A8" s="285"/>
      <c r="B8" s="100" t="s">
        <v>179</v>
      </c>
      <c r="C8" s="361" t="s">
        <v>181</v>
      </c>
      <c r="D8" s="361"/>
      <c r="E8" s="101">
        <v>29.97</v>
      </c>
      <c r="F8" s="102">
        <v>2190</v>
      </c>
      <c r="G8" s="103">
        <f t="shared" si="0"/>
        <v>65634.3</v>
      </c>
      <c r="H8" s="26"/>
      <c r="I8" s="104">
        <v>21</v>
      </c>
      <c r="J8" s="105">
        <v>2790</v>
      </c>
      <c r="K8" s="106">
        <f t="shared" si="1"/>
        <v>132.85714285714286</v>
      </c>
      <c r="L8" s="107">
        <v>25</v>
      </c>
      <c r="M8" s="105">
        <f>F8/V8*60</f>
        <v>2966.1399548532804</v>
      </c>
      <c r="N8" s="106">
        <f>M8/L8</f>
        <v>118.64559819413121</v>
      </c>
      <c r="O8" s="108">
        <f>L8-I8</f>
        <v>4</v>
      </c>
      <c r="P8" s="109">
        <f>N8-K8</f>
        <v>-14.211544663011651</v>
      </c>
      <c r="Q8" s="110">
        <f>N8/K8</f>
        <v>0.89303138425690154</v>
      </c>
      <c r="R8" s="290"/>
      <c r="S8" s="47">
        <v>0.51597222222222228</v>
      </c>
      <c r="T8" s="48">
        <v>0.54673611111111109</v>
      </c>
      <c r="U8" s="111">
        <v>54.65000000000007</v>
      </c>
      <c r="V8" s="112">
        <v>44.299999999999891</v>
      </c>
      <c r="W8" s="113"/>
      <c r="X8" s="116"/>
      <c r="Y8" s="12"/>
      <c r="Z8" s="198"/>
      <c r="AA8" s="276"/>
      <c r="AB8" s="277"/>
      <c r="AC8" s="12">
        <v>1</v>
      </c>
      <c r="AD8" s="198"/>
      <c r="AE8" s="117">
        <f>M8-J8</f>
        <v>176.13995485328041</v>
      </c>
      <c r="AF8" s="110">
        <f>M8/J8</f>
        <v>1.0631326003058352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23</v>
      </c>
      <c r="J21" s="137">
        <f t="shared" si="2"/>
        <v>2197.5</v>
      </c>
      <c r="K21" s="138">
        <f t="shared" ref="K21" si="3">J21/I21</f>
        <v>95.543478260869563</v>
      </c>
      <c r="L21" s="136">
        <f t="shared" ref="L21:M21" si="4">AVERAGE(L5:L20)</f>
        <v>24</v>
      </c>
      <c r="M21" s="137">
        <f t="shared" si="4"/>
        <v>2077.3262641480615</v>
      </c>
      <c r="N21" s="138">
        <f t="shared" ref="N21:N28" si="5">M21/L21</f>
        <v>86.555261006169232</v>
      </c>
      <c r="O21" s="139">
        <f t="shared" ref="O21:O28" si="6">L21-I21</f>
        <v>1</v>
      </c>
      <c r="P21" s="140">
        <f t="shared" ref="P21:P28" si="7">N21-K21</f>
        <v>-8.9882172547003307</v>
      </c>
      <c r="Q21" s="141">
        <f t="shared" ref="Q21:Q28" si="8">N21/K21</f>
        <v>0.90592537116809668</v>
      </c>
      <c r="R21" s="291"/>
      <c r="S21" s="142">
        <f>S5</f>
        <v>0.29171296296296295</v>
      </c>
      <c r="T21" s="143">
        <f>INDEX(T5:T20,COUNTA(T5:T20))</f>
        <v>0.54673611111111109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7</v>
      </c>
      <c r="AD21" s="180">
        <f>SUM(AD5:AD20)</f>
        <v>0</v>
      </c>
      <c r="AE21" s="168">
        <f t="shared" ref="AE21:AE28" si="9">M21-J21</f>
        <v>-120.17373585193855</v>
      </c>
      <c r="AF21" s="141">
        <f t="shared" ref="AF21:AF28" si="10">M21/J21</f>
        <v>0.94531343078410079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225</v>
      </c>
      <c r="D22" s="288"/>
      <c r="E22" s="147">
        <v>65.400000000000006</v>
      </c>
      <c r="F22" s="97">
        <v>675</v>
      </c>
      <c r="G22" s="148">
        <f t="shared" ref="G22:G28" si="11">E22*F22</f>
        <v>44145.000000000007</v>
      </c>
      <c r="H22" s="149"/>
      <c r="I22" s="150">
        <v>24</v>
      </c>
      <c r="J22" s="151">
        <v>2000</v>
      </c>
      <c r="K22" s="152">
        <f>J22/I22</f>
        <v>83.333333333333329</v>
      </c>
      <c r="L22" s="153">
        <v>24</v>
      </c>
      <c r="M22" s="151">
        <f t="shared" ref="M22:M28" si="12">F22/V22*60</f>
        <v>1785.4518736223361</v>
      </c>
      <c r="N22" s="152">
        <f t="shared" si="5"/>
        <v>74.39382806759734</v>
      </c>
      <c r="O22" s="154">
        <f t="shared" si="6"/>
        <v>0</v>
      </c>
      <c r="P22" s="155">
        <f t="shared" si="7"/>
        <v>-8.9395052657359884</v>
      </c>
      <c r="Q22" s="156">
        <f t="shared" si="8"/>
        <v>0.89272593681116819</v>
      </c>
      <c r="R22" s="289">
        <f>Q38</f>
        <v>0.89099289876999332</v>
      </c>
      <c r="S22" s="157">
        <v>0.29188657407407409</v>
      </c>
      <c r="T22" s="158">
        <v>0.30763888888888891</v>
      </c>
      <c r="U22" s="159"/>
      <c r="V22" s="160">
        <v>22.683333333333337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-214.54812637766395</v>
      </c>
      <c r="AF22" s="156">
        <f t="shared" si="10"/>
        <v>0.89272593681116807</v>
      </c>
      <c r="AG22" s="281">
        <f>AF38</f>
        <v>0.89099289876999332</v>
      </c>
    </row>
    <row r="23" spans="1:33" ht="15.75" customHeight="1">
      <c r="A23" s="295"/>
      <c r="B23" s="163" t="s">
        <v>185</v>
      </c>
      <c r="C23" s="274" t="s">
        <v>192</v>
      </c>
      <c r="D23" s="275"/>
      <c r="E23" s="101">
        <v>59.34</v>
      </c>
      <c r="F23" s="102">
        <v>887</v>
      </c>
      <c r="G23" s="103">
        <f t="shared" si="11"/>
        <v>52634.58</v>
      </c>
      <c r="H23" s="26"/>
      <c r="I23" s="104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 t="shared" si="12"/>
        <v>1781.9196428571443</v>
      </c>
      <c r="N23" s="106">
        <f t="shared" si="5"/>
        <v>74.246651785714349</v>
      </c>
      <c r="O23" s="108">
        <f t="shared" si="6"/>
        <v>0</v>
      </c>
      <c r="P23" s="109">
        <f t="shared" si="7"/>
        <v>-9.0866815476189799</v>
      </c>
      <c r="Q23" s="110">
        <f t="shared" si="8"/>
        <v>0.89095982142857222</v>
      </c>
      <c r="R23" s="290"/>
      <c r="S23" s="47">
        <v>0.3112037037037037</v>
      </c>
      <c r="T23" s="48">
        <v>0.33194444444444443</v>
      </c>
      <c r="U23" s="111">
        <v>5.1333333333333098</v>
      </c>
      <c r="V23" s="112">
        <v>29.866666666666646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-218.08035714285575</v>
      </c>
      <c r="AF23" s="110">
        <f t="shared" si="10"/>
        <v>0.89095982142857211</v>
      </c>
      <c r="AG23" s="282"/>
    </row>
    <row r="24" spans="1:33" ht="15.75" customHeight="1">
      <c r="A24" s="295"/>
      <c r="B24" s="163" t="s">
        <v>185</v>
      </c>
      <c r="C24" s="274" t="s">
        <v>187</v>
      </c>
      <c r="D24" s="275"/>
      <c r="E24" s="101">
        <v>58.67</v>
      </c>
      <c r="F24" s="102">
        <v>1916</v>
      </c>
      <c r="G24" s="103">
        <f t="shared" si="11"/>
        <v>112411.72</v>
      </c>
      <c r="H24" s="26"/>
      <c r="I24" s="104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 t="shared" si="12"/>
        <v>1780.4852865255559</v>
      </c>
      <c r="N24" s="106">
        <f t="shared" si="5"/>
        <v>77.412403761980698</v>
      </c>
      <c r="O24" s="108">
        <f t="shared" si="6"/>
        <v>0</v>
      </c>
      <c r="P24" s="109">
        <f t="shared" si="7"/>
        <v>-9.5441179771497389</v>
      </c>
      <c r="Q24" s="110">
        <f t="shared" si="8"/>
        <v>0.89024264326277802</v>
      </c>
      <c r="R24" s="290"/>
      <c r="S24" s="47">
        <v>0.3357175925925926</v>
      </c>
      <c r="T24" s="48">
        <v>0.38055555555555554</v>
      </c>
      <c r="U24" s="111">
        <v>5.4333333333333567</v>
      </c>
      <c r="V24" s="112">
        <v>64.566666666666634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-219.51471347444408</v>
      </c>
      <c r="AF24" s="110">
        <f t="shared" si="10"/>
        <v>0.89024264326277791</v>
      </c>
      <c r="AG24" s="282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02">
        <v>1640</v>
      </c>
      <c r="G25" s="103">
        <f t="shared" si="11"/>
        <v>97645.6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1780.4583835946939</v>
      </c>
      <c r="N25" s="106">
        <f t="shared" si="5"/>
        <v>77.411234069334526</v>
      </c>
      <c r="O25" s="108">
        <f t="shared" si="6"/>
        <v>0</v>
      </c>
      <c r="P25" s="109">
        <f t="shared" si="7"/>
        <v>-9.5452876697959113</v>
      </c>
      <c r="Q25" s="110">
        <f t="shared" si="8"/>
        <v>0.89022919179734705</v>
      </c>
      <c r="R25" s="290"/>
      <c r="S25" s="47">
        <v>0.3840277777777778</v>
      </c>
      <c r="T25" s="48">
        <v>0.4224074074074074</v>
      </c>
      <c r="U25" s="111">
        <v>5.0000000000000622</v>
      </c>
      <c r="V25" s="112">
        <v>55.266666666666623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-219.54161640530606</v>
      </c>
      <c r="AF25" s="110">
        <f t="shared" si="10"/>
        <v>0.89022919179734694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1210</v>
      </c>
      <c r="G26" s="103">
        <f t="shared" si="11"/>
        <v>86575.5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1781.5950920245411</v>
      </c>
      <c r="N26" s="106">
        <f t="shared" si="5"/>
        <v>80.981595092024591</v>
      </c>
      <c r="O26" s="108">
        <f t="shared" si="6"/>
        <v>0</v>
      </c>
      <c r="P26" s="109">
        <f t="shared" si="7"/>
        <v>-9.9274958170663155</v>
      </c>
      <c r="Q26" s="110">
        <f t="shared" si="8"/>
        <v>0.89079754601227057</v>
      </c>
      <c r="R26" s="290"/>
      <c r="S26" s="47">
        <v>0.42656250000000001</v>
      </c>
      <c r="T26" s="48">
        <v>0.4548611111111111</v>
      </c>
      <c r="U26" s="111">
        <v>5.9833333333333627</v>
      </c>
      <c r="V26" s="112">
        <v>40.749999999999972</v>
      </c>
      <c r="W26" s="113">
        <v>0.4548611111111111</v>
      </c>
      <c r="X26" s="116">
        <v>0.49305555555555558</v>
      </c>
      <c r="Y26" s="12"/>
      <c r="Z26" s="198"/>
      <c r="AA26" s="276"/>
      <c r="AB26" s="277"/>
      <c r="AC26" s="12">
        <v>1</v>
      </c>
      <c r="AD26" s="198"/>
      <c r="AE26" s="117">
        <f t="shared" si="9"/>
        <v>-218.40490797545885</v>
      </c>
      <c r="AF26" s="110">
        <f t="shared" si="10"/>
        <v>0.89079754601227057</v>
      </c>
      <c r="AG26" s="282"/>
    </row>
    <row r="27" spans="1:33" ht="15.75" customHeight="1">
      <c r="A27" s="296"/>
      <c r="B27" s="163" t="s">
        <v>185</v>
      </c>
      <c r="C27" s="274" t="s">
        <v>186</v>
      </c>
      <c r="D27" s="275"/>
      <c r="E27" s="101">
        <v>77.34</v>
      </c>
      <c r="F27" s="102">
        <v>1191</v>
      </c>
      <c r="G27" s="121">
        <f t="shared" si="11"/>
        <v>92111.94</v>
      </c>
      <c r="H27" s="122"/>
      <c r="I27" s="104">
        <v>25</v>
      </c>
      <c r="J27" s="105">
        <v>2000</v>
      </c>
      <c r="K27" s="106">
        <f t="shared" si="1"/>
        <v>80</v>
      </c>
      <c r="L27" s="107">
        <v>25</v>
      </c>
      <c r="M27" s="105">
        <f t="shared" si="12"/>
        <v>1782.044887780547</v>
      </c>
      <c r="N27" s="106">
        <f t="shared" si="5"/>
        <v>71.281795511221887</v>
      </c>
      <c r="O27" s="108">
        <f t="shared" si="6"/>
        <v>0</v>
      </c>
      <c r="P27" s="109">
        <f t="shared" si="7"/>
        <v>-8.7182044887781132</v>
      </c>
      <c r="Q27" s="110">
        <f t="shared" si="8"/>
        <v>0.89102244389027363</v>
      </c>
      <c r="R27" s="290"/>
      <c r="S27" s="47">
        <v>0.49305555555555558</v>
      </c>
      <c r="T27" s="48">
        <v>0.52090277777777783</v>
      </c>
      <c r="U27" s="111">
        <v>55.000000000000043</v>
      </c>
      <c r="V27" s="112">
        <v>40.100000000000037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-217.95511221945299</v>
      </c>
      <c r="AF27" s="110">
        <f t="shared" si="10"/>
        <v>0.89102244389027352</v>
      </c>
      <c r="AG27" s="282"/>
    </row>
    <row r="28" spans="1:33" ht="15.75" customHeight="1">
      <c r="A28" s="296"/>
      <c r="B28" s="163" t="s">
        <v>185</v>
      </c>
      <c r="C28" s="274" t="s">
        <v>196</v>
      </c>
      <c r="D28" s="275"/>
      <c r="E28" s="101">
        <v>53.76</v>
      </c>
      <c r="F28" s="102">
        <v>2122</v>
      </c>
      <c r="G28" s="121">
        <f t="shared" si="11"/>
        <v>114078.72</v>
      </c>
      <c r="H28" s="62"/>
      <c r="I28" s="104">
        <v>20</v>
      </c>
      <c r="J28" s="105">
        <v>2000</v>
      </c>
      <c r="K28" s="106">
        <f t="shared" si="1"/>
        <v>100</v>
      </c>
      <c r="L28" s="107">
        <v>20</v>
      </c>
      <c r="M28" s="105">
        <f t="shared" si="12"/>
        <v>1781.9454163750881</v>
      </c>
      <c r="N28" s="106">
        <f t="shared" si="5"/>
        <v>89.09727081875441</v>
      </c>
      <c r="O28" s="123">
        <f t="shared" si="6"/>
        <v>0</v>
      </c>
      <c r="P28" s="124">
        <f t="shared" si="7"/>
        <v>-10.90272918124559</v>
      </c>
      <c r="Q28" s="125">
        <f t="shared" si="8"/>
        <v>0.89097270818754415</v>
      </c>
      <c r="R28" s="290"/>
      <c r="S28" s="119">
        <v>0.52430555555555558</v>
      </c>
      <c r="T28" s="120">
        <v>0.57392361111111112</v>
      </c>
      <c r="U28" s="111">
        <v>4.8999999999999666</v>
      </c>
      <c r="V28" s="112">
        <v>71.449999999999974</v>
      </c>
      <c r="W28" s="120"/>
      <c r="X28" s="189"/>
      <c r="Y28" s="12"/>
      <c r="Z28" s="198"/>
      <c r="AA28" s="276"/>
      <c r="AB28" s="277"/>
      <c r="AC28" s="12">
        <v>1</v>
      </c>
      <c r="AD28" s="198"/>
      <c r="AE28" s="117">
        <f t="shared" si="9"/>
        <v>-218.05458362491186</v>
      </c>
      <c r="AF28" s="110">
        <f t="shared" si="10"/>
        <v>0.89097270818754404</v>
      </c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23</v>
      </c>
      <c r="J38" s="137">
        <f t="shared" si="13"/>
        <v>2000</v>
      </c>
      <c r="K38" s="138">
        <f t="shared" ref="K38" si="14">J38/I38</f>
        <v>86.956521739130437</v>
      </c>
      <c r="L38" s="136">
        <f t="shared" ref="L38:M38" si="15">AVERAGE(L22:L37)</f>
        <v>23</v>
      </c>
      <c r="M38" s="137">
        <f t="shared" si="15"/>
        <v>1781.9857975399866</v>
      </c>
      <c r="N38" s="138">
        <f>M38/L38</f>
        <v>77.47764337130377</v>
      </c>
      <c r="O38" s="139">
        <f>L38-I38</f>
        <v>0</v>
      </c>
      <c r="P38" s="140">
        <f>N38-K38</f>
        <v>-9.4788783678266668</v>
      </c>
      <c r="Q38" s="141">
        <f>N38/K38</f>
        <v>0.89099289876999332</v>
      </c>
      <c r="R38" s="291"/>
      <c r="S38" s="142">
        <f>S22</f>
        <v>0.29188657407407409</v>
      </c>
      <c r="T38" s="143">
        <f>INDEX(T22:T37,COUNTA(T22:T37))</f>
        <v>0.57392361111111112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91">
        <f>SUM(AD22:AD37)</f>
        <v>0</v>
      </c>
      <c r="AE38" s="168">
        <f>M38-J38</f>
        <v>-218.01420246001339</v>
      </c>
      <c r="AF38" s="141">
        <f>M38/J38</f>
        <v>0.89099289876999332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3072</v>
      </c>
      <c r="G39" s="148">
        <f t="shared" ref="G39:G42" si="16">E39*F39</f>
        <v>60518.399999999994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1079.4729136163983</v>
      </c>
      <c r="N39" s="152">
        <f>M39/L39</f>
        <v>83.036377970492168</v>
      </c>
      <c r="O39" s="154">
        <f>L39-I39</f>
        <v>0</v>
      </c>
      <c r="P39" s="155">
        <f>N39-K39</f>
        <v>-9.2713143372001383</v>
      </c>
      <c r="Q39" s="156">
        <f>N39/K39</f>
        <v>0.89956076134699847</v>
      </c>
      <c r="R39" s="289">
        <f>Q55</f>
        <v>0.89349914148364395</v>
      </c>
      <c r="S39" s="157">
        <v>0.25017361111111114</v>
      </c>
      <c r="T39" s="158">
        <v>0.36875000000000002</v>
      </c>
      <c r="U39" s="159"/>
      <c r="V39" s="160">
        <v>170.75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>M39-J39</f>
        <v>-120.52708638360173</v>
      </c>
      <c r="AF39" s="156">
        <f>M39/J39</f>
        <v>0.89956076134699858</v>
      </c>
      <c r="AG39" s="281">
        <f>AF55</f>
        <v>0.89349914148364407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1130</v>
      </c>
      <c r="G40" s="103">
        <f t="shared" si="16"/>
        <v>81179.199999999997</v>
      </c>
      <c r="H40" s="26"/>
      <c r="I40" s="104">
        <v>19</v>
      </c>
      <c r="J40" s="105">
        <v>1800</v>
      </c>
      <c r="K40" s="106">
        <f t="shared" ref="K40:K42" si="17">J40/I40</f>
        <v>94.736842105263165</v>
      </c>
      <c r="L40" s="107">
        <v>19</v>
      </c>
      <c r="M40" s="105">
        <f>F40/V40*60</f>
        <v>1606.635071090049</v>
      </c>
      <c r="N40" s="106">
        <f>M40/L40</f>
        <v>84.559740583686789</v>
      </c>
      <c r="O40" s="108">
        <f>L40-I40</f>
        <v>0</v>
      </c>
      <c r="P40" s="109">
        <f>N40-K40</f>
        <v>-10.177101521576375</v>
      </c>
      <c r="Q40" s="110">
        <f>N40/K40</f>
        <v>0.89257503949447159</v>
      </c>
      <c r="R40" s="290"/>
      <c r="S40" s="47">
        <v>0.37222222222222223</v>
      </c>
      <c r="T40" s="48">
        <v>0.40152777777777776</v>
      </c>
      <c r="U40" s="111">
        <v>4.9999999999999822</v>
      </c>
      <c r="V40" s="112">
        <v>42.19999999999996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-193.364928909951</v>
      </c>
      <c r="AF40" s="110">
        <f>M40/J40</f>
        <v>0.8925750394944717</v>
      </c>
      <c r="AG40" s="282"/>
    </row>
    <row r="41" spans="1:33" ht="15.75" customHeight="1">
      <c r="A41" s="285"/>
      <c r="B41" s="100" t="s">
        <v>177</v>
      </c>
      <c r="C41" s="361" t="s">
        <v>200</v>
      </c>
      <c r="D41" s="361"/>
      <c r="E41" s="101">
        <v>57.73</v>
      </c>
      <c r="F41" s="102">
        <v>1571</v>
      </c>
      <c r="G41" s="103">
        <f t="shared" si="16"/>
        <v>90693.83</v>
      </c>
      <c r="H41" s="26"/>
      <c r="I41" s="104">
        <v>22</v>
      </c>
      <c r="J41" s="105">
        <v>1800</v>
      </c>
      <c r="K41" s="106">
        <f t="shared" si="17"/>
        <v>81.818181818181813</v>
      </c>
      <c r="L41" s="107">
        <v>22</v>
      </c>
      <c r="M41" s="105">
        <f>F41/V41*60</f>
        <v>1605.3363610559179</v>
      </c>
      <c r="N41" s="106">
        <f>M41/L41</f>
        <v>72.969834593450813</v>
      </c>
      <c r="O41" s="108">
        <f>L41-I41</f>
        <v>0</v>
      </c>
      <c r="P41" s="109">
        <f>N41-K41</f>
        <v>-8.8483472247310004</v>
      </c>
      <c r="Q41" s="110">
        <f>N41/K41</f>
        <v>0.89185353391995448</v>
      </c>
      <c r="R41" s="290"/>
      <c r="S41" s="47">
        <v>0.40575231481481483</v>
      </c>
      <c r="T41" s="48">
        <v>0.4465277777777778</v>
      </c>
      <c r="U41" s="111">
        <v>6.0833333333333783</v>
      </c>
      <c r="V41" s="112">
        <v>58.716666666666683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-194.66363894408209</v>
      </c>
      <c r="AF41" s="110">
        <f>M41/J41</f>
        <v>0.89185353391995437</v>
      </c>
      <c r="AG41" s="282"/>
    </row>
    <row r="42" spans="1:33" ht="15.75" customHeight="1">
      <c r="A42" s="285"/>
      <c r="B42" s="100" t="s">
        <v>198</v>
      </c>
      <c r="C42" s="361" t="s">
        <v>226</v>
      </c>
      <c r="D42" s="361"/>
      <c r="E42" s="101">
        <v>56.43</v>
      </c>
      <c r="F42" s="102">
        <v>1863</v>
      </c>
      <c r="G42" s="103">
        <f t="shared" si="16"/>
        <v>105129.09</v>
      </c>
      <c r="H42" s="26"/>
      <c r="I42" s="104">
        <v>19</v>
      </c>
      <c r="J42" s="105">
        <v>1800</v>
      </c>
      <c r="K42" s="106">
        <f t="shared" si="17"/>
        <v>94.736842105263165</v>
      </c>
      <c r="L42" s="107">
        <v>19</v>
      </c>
      <c r="M42" s="105">
        <f>F42/V42*60</f>
        <v>1605.6499880296856</v>
      </c>
      <c r="N42" s="106">
        <f>M42/L42</f>
        <v>84.50789410682556</v>
      </c>
      <c r="O42" s="108">
        <f>L42-I42</f>
        <v>0</v>
      </c>
      <c r="P42" s="109">
        <f>N42-K42</f>
        <v>-10.228947998437604</v>
      </c>
      <c r="Q42" s="110">
        <f>N42/K42</f>
        <v>0.89202777112760312</v>
      </c>
      <c r="R42" s="290"/>
      <c r="S42" s="47">
        <v>0.45026620370370368</v>
      </c>
      <c r="T42" s="48">
        <v>0.49861111111111112</v>
      </c>
      <c r="U42" s="111">
        <v>5.3833333333332689</v>
      </c>
      <c r="V42" s="112">
        <v>69.616666666666703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>M42-J42</f>
        <v>-194.35001197031443</v>
      </c>
      <c r="AF42" s="200">
        <f>M42/J42</f>
        <v>0.89202777112760312</v>
      </c>
      <c r="AG42" s="282"/>
    </row>
    <row r="43" spans="1:33" ht="15.75" customHeight="1">
      <c r="A43" s="285"/>
      <c r="B43" s="100"/>
      <c r="C43" s="361"/>
      <c r="D43" s="361"/>
      <c r="E43" s="101"/>
      <c r="F43" s="105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99"/>
      <c r="AF43" s="200"/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8">AVERAGE(I39:I54)</f>
        <v>18.25</v>
      </c>
      <c r="J55" s="137">
        <f t="shared" si="18"/>
        <v>1650</v>
      </c>
      <c r="K55" s="138">
        <f t="shared" ref="K55:K56" si="19">J55/I55</f>
        <v>90.410958904109592</v>
      </c>
      <c r="L55" s="136">
        <f t="shared" ref="L55:M55" si="20">AVERAGE(L39:L54)</f>
        <v>18.25</v>
      </c>
      <c r="M55" s="137">
        <f t="shared" si="20"/>
        <v>1474.2735834480127</v>
      </c>
      <c r="N55" s="138">
        <f>M55/L55</f>
        <v>80.782114161534935</v>
      </c>
      <c r="O55" s="139">
        <f>L55-I55</f>
        <v>0</v>
      </c>
      <c r="P55" s="140">
        <f>N55-K55</f>
        <v>-9.6288447425746568</v>
      </c>
      <c r="Q55" s="141">
        <f>N55/K55</f>
        <v>0.89349914148364395</v>
      </c>
      <c r="R55" s="291"/>
      <c r="S55" s="142">
        <f>S39</f>
        <v>0.25017361111111114</v>
      </c>
      <c r="T55" s="143">
        <f>INDEX(T39:T54,COUNTA(T39:T54))</f>
        <v>0.49861111111111112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>M55-J55</f>
        <v>-175.72641655198731</v>
      </c>
      <c r="AF55" s="141">
        <f>M55/J55</f>
        <v>0.89349914148364407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793</v>
      </c>
      <c r="G56" s="103">
        <f t="shared" ref="G56" si="21">E56*F56</f>
        <v>21450.65</v>
      </c>
      <c r="H56" s="13"/>
      <c r="I56" s="104">
        <v>6</v>
      </c>
      <c r="J56" s="105">
        <v>3273</v>
      </c>
      <c r="K56" s="106">
        <f t="shared" si="19"/>
        <v>545.5</v>
      </c>
      <c r="L56" s="118">
        <v>6</v>
      </c>
      <c r="M56" s="105">
        <f>F56/V56*60</f>
        <v>2958.341968911915</v>
      </c>
      <c r="N56" s="106">
        <f>M56/L56</f>
        <v>493.05699481865253</v>
      </c>
      <c r="O56" s="108">
        <f>L56-I56</f>
        <v>0</v>
      </c>
      <c r="P56" s="109">
        <f>N56-K56</f>
        <v>-52.443005181347473</v>
      </c>
      <c r="Q56" s="110">
        <f>N56/K56</f>
        <v>0.90386250195903306</v>
      </c>
      <c r="R56" s="289">
        <f>Q72</f>
        <v>0.90386250195903306</v>
      </c>
      <c r="S56" s="47">
        <v>0.43402777777777779</v>
      </c>
      <c r="T56" s="48">
        <v>0.44519675925925928</v>
      </c>
      <c r="U56" s="111">
        <v>5.5499999999999883</v>
      </c>
      <c r="V56" s="112">
        <v>16.083333333333343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-314.65803108808495</v>
      </c>
      <c r="AF56" s="156">
        <f>M56/J56</f>
        <v>0.90386250195903306</v>
      </c>
      <c r="AG56" s="281">
        <f>AF72</f>
        <v>0.90386250195903306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6</v>
      </c>
      <c r="J72" s="137">
        <f t="shared" si="22"/>
        <v>3273</v>
      </c>
      <c r="K72" s="138">
        <f t="shared" ref="K72" si="23">J72/I72</f>
        <v>545.5</v>
      </c>
      <c r="L72" s="136">
        <f t="shared" ref="L72:M72" si="24">AVERAGE(L56:L71)</f>
        <v>6</v>
      </c>
      <c r="M72" s="137">
        <f t="shared" si="24"/>
        <v>2958.341968911915</v>
      </c>
      <c r="N72" s="138">
        <f>M72/L72</f>
        <v>493.05699481865253</v>
      </c>
      <c r="O72" s="139">
        <f>L72-I72</f>
        <v>0</v>
      </c>
      <c r="P72" s="140">
        <f>N72-K72</f>
        <v>-52.443005181347473</v>
      </c>
      <c r="Q72" s="141">
        <f>N72/K72</f>
        <v>0.90386250195903306</v>
      </c>
      <c r="R72" s="291"/>
      <c r="S72" s="142">
        <f>S56</f>
        <v>0.43402777777777779</v>
      </c>
      <c r="T72" s="143">
        <f>INDEX(T56:T71,COUNTA(T56:T71))</f>
        <v>0.44519675925925928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-314.65803108808495</v>
      </c>
      <c r="AF72" s="141">
        <f>M72/J72</f>
        <v>0.90386250195903306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1603</v>
      </c>
      <c r="G73" s="148">
        <f t="shared" ref="G73:G75" si="25">E73*F73</f>
        <v>91034.37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1781.6610064834822</v>
      </c>
      <c r="N73" s="152">
        <f>M73/L73</f>
        <v>77.463522021020964</v>
      </c>
      <c r="O73" s="154">
        <f>L73-I73</f>
        <v>0</v>
      </c>
      <c r="P73" s="155">
        <f>N73-K73</f>
        <v>-9.4929997181094734</v>
      </c>
      <c r="Q73" s="156">
        <f>N73/K73</f>
        <v>0.89083050324174107</v>
      </c>
      <c r="R73" s="289">
        <f>Q89</f>
        <v>0.89055559003052442</v>
      </c>
      <c r="S73" s="157">
        <v>0.70834490740740741</v>
      </c>
      <c r="T73" s="158">
        <v>0.74583333333333335</v>
      </c>
      <c r="U73" s="159"/>
      <c r="V73" s="160">
        <v>53.983333333333348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-218.3389935165178</v>
      </c>
      <c r="AF73" s="156">
        <f>M73/J73</f>
        <v>0.89083050324174107</v>
      </c>
      <c r="AG73" s="281">
        <f>AF89</f>
        <v>0.89055559003052442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1269</v>
      </c>
      <c r="G74" s="103">
        <f t="shared" si="25"/>
        <v>72168.03</v>
      </c>
      <c r="H74" s="26"/>
      <c r="I74" s="104">
        <v>23</v>
      </c>
      <c r="J74" s="105">
        <v>2000</v>
      </c>
      <c r="K74" s="106">
        <f t="shared" ref="K74:K75" si="26">J74/I74</f>
        <v>86.956521739130437</v>
      </c>
      <c r="L74" s="107">
        <v>23</v>
      </c>
      <c r="M74" s="105">
        <f>F74/V74*60</f>
        <v>1781.0526315789484</v>
      </c>
      <c r="N74" s="106">
        <f>M74/L74</f>
        <v>77.437070938215143</v>
      </c>
      <c r="O74" s="108">
        <f>L74-I74</f>
        <v>0</v>
      </c>
      <c r="P74" s="109">
        <f>N74-K74</f>
        <v>-9.5194508009152941</v>
      </c>
      <c r="Q74" s="110">
        <f>N74/K74</f>
        <v>0.89052631578947417</v>
      </c>
      <c r="R74" s="290"/>
      <c r="S74" s="47">
        <v>0.7494791666666667</v>
      </c>
      <c r="T74" s="48">
        <v>0.77916666666666667</v>
      </c>
      <c r="U74" s="111">
        <v>5.2500000000000213</v>
      </c>
      <c r="V74" s="112">
        <v>42.749999999999972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-218.94736842105158</v>
      </c>
      <c r="AF74" s="110">
        <f>M74/J74</f>
        <v>0.89052631578947417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1516</v>
      </c>
      <c r="G75" s="103">
        <f t="shared" si="25"/>
        <v>72161.600000000006</v>
      </c>
      <c r="H75" s="26"/>
      <c r="I75" s="104">
        <v>23</v>
      </c>
      <c r="J75" s="105">
        <v>2000</v>
      </c>
      <c r="K75" s="106">
        <f t="shared" si="26"/>
        <v>86.956521739130437</v>
      </c>
      <c r="L75" s="107">
        <v>23</v>
      </c>
      <c r="M75" s="105">
        <f>F75/V75*60</f>
        <v>1780.6199021207162</v>
      </c>
      <c r="N75" s="106">
        <f>M75/L75</f>
        <v>77.41825661394418</v>
      </c>
      <c r="O75" s="108">
        <f>L75-I75</f>
        <v>0</v>
      </c>
      <c r="P75" s="109">
        <f>N75-K75</f>
        <v>-9.5382651251862569</v>
      </c>
      <c r="Q75" s="110">
        <f>N75/K75</f>
        <v>0.89030995106035804</v>
      </c>
      <c r="R75" s="290"/>
      <c r="S75" s="47">
        <v>0.78333333333333333</v>
      </c>
      <c r="T75" s="48">
        <v>0.81880787037037039</v>
      </c>
      <c r="U75" s="111">
        <v>5.9999999999999787</v>
      </c>
      <c r="V75" s="112">
        <v>51.083333333333378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-219.38009787928377</v>
      </c>
      <c r="AF75" s="110">
        <f>M75/J75</f>
        <v>0.89030995106035815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7">AVERAGE(I73:I88)</f>
        <v>23</v>
      </c>
      <c r="J89" s="137">
        <f t="shared" si="27"/>
        <v>2000</v>
      </c>
      <c r="K89" s="138">
        <f t="shared" ref="K89" si="28">J89/I89</f>
        <v>86.956521739130437</v>
      </c>
      <c r="L89" s="136">
        <f t="shared" ref="L89:M89" si="29">AVERAGE(L73:L88)</f>
        <v>23</v>
      </c>
      <c r="M89" s="137">
        <f t="shared" si="29"/>
        <v>1781.1111800610488</v>
      </c>
      <c r="N89" s="138">
        <f>M89/L89</f>
        <v>77.439616524393429</v>
      </c>
      <c r="O89" s="139">
        <f>L89-I89</f>
        <v>0</v>
      </c>
      <c r="P89" s="140">
        <f>N89-K89</f>
        <v>-9.5169052147370081</v>
      </c>
      <c r="Q89" s="141">
        <f>N89/K89</f>
        <v>0.89055559003052442</v>
      </c>
      <c r="R89" s="291"/>
      <c r="S89" s="142">
        <f>S73</f>
        <v>0.70834490740740741</v>
      </c>
      <c r="T89" s="143">
        <f>INDEX(T73:T88,COUNTA(T73:T88))</f>
        <v>0.81880787037037039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79"/>
      <c r="AB89" s="280"/>
      <c r="AC89" s="179">
        <f t="shared" ref="AC89:AD89" si="31">SUM(AC73:AC88)</f>
        <v>3</v>
      </c>
      <c r="AD89" s="180">
        <f t="shared" si="31"/>
        <v>0</v>
      </c>
      <c r="AE89" s="168">
        <f>M89-J89</f>
        <v>-218.8888199389512</v>
      </c>
      <c r="AF89" s="141">
        <f>M89/J89</f>
        <v>0.89055559003052442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1597</v>
      </c>
      <c r="G90" s="148">
        <f t="shared" ref="G90:G93" si="32">E90*F90</f>
        <v>91508.099999999991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1782.697674418602</v>
      </c>
      <c r="N90" s="152">
        <f>M90/L90</f>
        <v>84.890365448504852</v>
      </c>
      <c r="O90" s="154">
        <f>L90-I90</f>
        <v>0</v>
      </c>
      <c r="P90" s="155">
        <f>N90-K90</f>
        <v>-10.347729789590389</v>
      </c>
      <c r="Q90" s="156">
        <f>N90/K90</f>
        <v>0.89134883720930091</v>
      </c>
      <c r="R90" s="289">
        <f>Q106</f>
        <v>0.89104011272335359</v>
      </c>
      <c r="S90" s="157">
        <v>0.7085069444444444</v>
      </c>
      <c r="T90" s="158">
        <v>0.74583333333333335</v>
      </c>
      <c r="U90" s="159"/>
      <c r="V90" s="160">
        <v>53.750000000000085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-217.30232558139801</v>
      </c>
      <c r="AF90" s="156">
        <f>M90/J90</f>
        <v>0.89134883720930103</v>
      </c>
      <c r="AG90" s="281">
        <f>AF106</f>
        <v>0.89104011272335359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506</v>
      </c>
      <c r="G91" s="103">
        <f t="shared" si="32"/>
        <v>25639.02</v>
      </c>
      <c r="H91" s="26"/>
      <c r="I91" s="104">
        <v>20</v>
      </c>
      <c r="J91" s="105">
        <v>2000</v>
      </c>
      <c r="K91" s="106">
        <f t="shared" ref="K91:K93" si="33">J91/I91</f>
        <v>100</v>
      </c>
      <c r="L91" s="107">
        <v>20</v>
      </c>
      <c r="M91" s="105">
        <f>F91/V91*60</f>
        <v>1782.3874755381607</v>
      </c>
      <c r="N91" s="106">
        <f>M91/L91</f>
        <v>89.119373776908034</v>
      </c>
      <c r="O91" s="108">
        <f>L91-I91</f>
        <v>0</v>
      </c>
      <c r="P91" s="109">
        <f>N91-K91</f>
        <v>-10.880626223091966</v>
      </c>
      <c r="Q91" s="110">
        <f>N91/K91</f>
        <v>0.8911937377690804</v>
      </c>
      <c r="R91" s="290"/>
      <c r="S91" s="47">
        <v>0.74930555555555556</v>
      </c>
      <c r="T91" s="48">
        <v>0.76113425925925926</v>
      </c>
      <c r="U91" s="111">
        <v>4.9999999999999822</v>
      </c>
      <c r="V91" s="112">
        <v>17.033333333333331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-217.61252446183926</v>
      </c>
      <c r="AF91" s="110">
        <f>M91/J91</f>
        <v>0.8911937377690804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1406</v>
      </c>
      <c r="G92" s="103">
        <f t="shared" si="32"/>
        <v>76050.540000000008</v>
      </c>
      <c r="H92" s="26"/>
      <c r="I92" s="104">
        <v>19</v>
      </c>
      <c r="J92" s="105">
        <v>2000</v>
      </c>
      <c r="K92" s="106">
        <f t="shared" si="33"/>
        <v>105.26315789473684</v>
      </c>
      <c r="L92" s="107">
        <v>19</v>
      </c>
      <c r="M92" s="105">
        <f>F92/V92*60</f>
        <v>1781.6261879619833</v>
      </c>
      <c r="N92" s="106">
        <f>M92/L92</f>
        <v>93.769799366420173</v>
      </c>
      <c r="O92" s="108">
        <f>L92-I92</f>
        <v>0</v>
      </c>
      <c r="P92" s="109">
        <f>N92-K92</f>
        <v>-11.493358528316662</v>
      </c>
      <c r="Q92" s="110">
        <f>N92/K92</f>
        <v>0.89081309398099173</v>
      </c>
      <c r="R92" s="290"/>
      <c r="S92" s="47">
        <v>0.76458333333333328</v>
      </c>
      <c r="T92" s="48">
        <v>0.79746527777777776</v>
      </c>
      <c r="U92" s="111">
        <v>4.9666666666665904</v>
      </c>
      <c r="V92" s="112">
        <v>47.350000000000051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-218.37381203801669</v>
      </c>
      <c r="AF92" s="110">
        <f>M92/J92</f>
        <v>0.89081309398099162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1676</v>
      </c>
      <c r="G93" s="103">
        <f t="shared" si="32"/>
        <v>97492.92</v>
      </c>
      <c r="H93" s="26"/>
      <c r="I93" s="104">
        <v>19</v>
      </c>
      <c r="J93" s="105">
        <v>1800</v>
      </c>
      <c r="K93" s="106">
        <f t="shared" si="33"/>
        <v>94.736842105263165</v>
      </c>
      <c r="L93" s="107">
        <v>19</v>
      </c>
      <c r="M93" s="105">
        <f>F93/V93*60</f>
        <v>1603.4015413234122</v>
      </c>
      <c r="N93" s="106">
        <f>M93/L93</f>
        <v>84.389554806495383</v>
      </c>
      <c r="O93" s="108">
        <f>L93-I93</f>
        <v>0</v>
      </c>
      <c r="P93" s="109">
        <f>N93-K93</f>
        <v>-10.347287298767782</v>
      </c>
      <c r="Q93" s="110">
        <f>N93/K93</f>
        <v>0.89077863406856228</v>
      </c>
      <c r="R93" s="290"/>
      <c r="S93" s="47">
        <v>0.80158564814814814</v>
      </c>
      <c r="T93" s="48">
        <v>0.84513888888888888</v>
      </c>
      <c r="U93" s="111">
        <v>5.9333333333333549</v>
      </c>
      <c r="V93" s="112">
        <v>62.716666666666669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-196.59845867658782</v>
      </c>
      <c r="AF93" s="110">
        <f>M93/J93</f>
        <v>0.89077863406856228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4">AVERAGE(I90:I105)</f>
        <v>19.75</v>
      </c>
      <c r="J106" s="137">
        <f t="shared" si="34"/>
        <v>1950</v>
      </c>
      <c r="K106" s="138">
        <f t="shared" ref="K106" si="35">J106/I106</f>
        <v>98.734177215189874</v>
      </c>
      <c r="L106" s="136">
        <f t="shared" ref="L106:M106" si="36">AVERAGE(L90:L105)</f>
        <v>19.75</v>
      </c>
      <c r="M106" s="137">
        <f t="shared" si="36"/>
        <v>1737.5282198105394</v>
      </c>
      <c r="N106" s="138">
        <f>M106/L106</f>
        <v>87.976112395470352</v>
      </c>
      <c r="O106" s="139">
        <f>L106-I106</f>
        <v>0</v>
      </c>
      <c r="P106" s="140">
        <f>N106-K106</f>
        <v>-10.758064819719522</v>
      </c>
      <c r="Q106" s="141">
        <f>N106/K106</f>
        <v>0.89104011272335359</v>
      </c>
      <c r="R106" s="291"/>
      <c r="S106" s="142">
        <f>S90</f>
        <v>0.7085069444444444</v>
      </c>
      <c r="T106" s="143">
        <f>INDEX(T90:T105,COUNTA(T90:T105))</f>
        <v>0.84513888888888888</v>
      </c>
      <c r="U106" s="144"/>
      <c r="V106" s="166"/>
      <c r="W106" s="167"/>
      <c r="X106" s="138"/>
      <c r="Y106" s="179">
        <f t="shared" ref="Y106:Z106" si="37">SUM(Y90:Y105)</f>
        <v>0</v>
      </c>
      <c r="Z106" s="180">
        <f t="shared" si="37"/>
        <v>0</v>
      </c>
      <c r="AA106" s="279"/>
      <c r="AB106" s="280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-212.47178018946056</v>
      </c>
      <c r="AF106" s="141">
        <f>M106/J106</f>
        <v>0.89104011272335359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327" priority="2" operator="greaterThan">
      <formula>0</formula>
    </cfRule>
  </conditionalFormatting>
  <conditionalFormatting sqref="P5:P106 AE5:AE106">
    <cfRule type="cellIs" dxfId="326" priority="5" operator="lessThan">
      <formula>0</formula>
    </cfRule>
  </conditionalFormatting>
  <conditionalFormatting sqref="Q5:Q106 AF5:AF106">
    <cfRule type="cellIs" dxfId="325" priority="3" operator="greaterThan">
      <formula>1</formula>
    </cfRule>
    <cfRule type="cellIs" dxfId="324" priority="4" operator="lessThan">
      <formula>0.8</formula>
    </cfRule>
  </conditionalFormatting>
  <conditionalFormatting sqref="AG5 R5:R106">
    <cfRule type="cellIs" dxfId="323" priority="6" operator="lessThan">
      <formula>0.8</formula>
    </cfRule>
  </conditionalFormatting>
  <conditionalFormatting sqref="AG22:AG57">
    <cfRule type="cellIs" dxfId="322" priority="7" operator="lessThan">
      <formula>0.8</formula>
    </cfRule>
  </conditionalFormatting>
  <conditionalFormatting sqref="AG63:AG71">
    <cfRule type="cellIs" dxfId="321" priority="8" operator="lessThan">
      <formula>0.8</formula>
    </cfRule>
  </conditionalFormatting>
  <conditionalFormatting sqref="AG73:AG106">
    <cfRule type="cellIs" dxfId="320" priority="1" operator="lessThan">
      <formula>0.8</formula>
    </cfRule>
  </conditionalFormatting>
  <dataValidations count="1">
    <dataValidation type="list" allowBlank="1" showInputMessage="1" showErrorMessage="1" sqref="AA5:AB106" xr:uid="{50B519FF-1DEB-4976-A62F-0B83FE1CB432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BFE5-9BAB-424A-880D-82656915DC78}">
  <sheetPr>
    <tabColor theme="9" tint="0.59999389629810485"/>
  </sheetPr>
  <dimension ref="B1:AR42"/>
  <sheetViews>
    <sheetView zoomScale="70" zoomScaleNormal="70" workbookViewId="0">
      <selection activeCell="S21" sqref="S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240</v>
      </c>
      <c r="D3" s="263"/>
      <c r="E3" s="3" t="s">
        <v>2</v>
      </c>
      <c r="F3" s="264">
        <f>'0213(18度C)'!D1+'0213(4度C)'!D1</f>
        <v>106028</v>
      </c>
      <c r="G3" s="265"/>
      <c r="H3" s="3" t="s">
        <v>3</v>
      </c>
      <c r="I3" s="266">
        <f>'0213(18度C)'!F1+'0213(4度C)'!F1</f>
        <v>3262863.4000000004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546.52670620842457</v>
      </c>
      <c r="F6" s="239" t="e">
        <f>AVERAGE(#REF!,D14:K14)</f>
        <v>#REF!</v>
      </c>
      <c r="G6" s="240">
        <f>AVERAGE(D14:K14)</f>
        <v>203.51582080200501</v>
      </c>
      <c r="H6" s="241"/>
      <c r="I6" s="240">
        <f>AVERAGE(L14:O14)</f>
        <v>92.845349477160156</v>
      </c>
      <c r="J6" s="241"/>
      <c r="K6" s="240">
        <f>AVERAGE(D32:O32)</f>
        <v>733.74087496427921</v>
      </c>
      <c r="L6" s="241"/>
      <c r="M6" s="240">
        <f>AVERAGE(P32:X32)</f>
        <v>777.7509547190399</v>
      </c>
      <c r="N6" s="241"/>
      <c r="O6" s="229">
        <f>'0213(4度C)'!Y2</f>
        <v>0</v>
      </c>
      <c r="P6" s="229">
        <f>'0213(4度C)'!Z2</f>
        <v>0</v>
      </c>
      <c r="Q6" s="229">
        <f>'0213(4度C)'!AC2</f>
        <v>30</v>
      </c>
      <c r="R6" s="229">
        <f>'0213(4度C)'!AD2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485.76980577139864</v>
      </c>
      <c r="F7" s="235" t="e">
        <f>AVERAGE(#REF!,D15:K15)</f>
        <v>#REF!</v>
      </c>
      <c r="G7" s="236">
        <f>AVERAGE(D15:K15)</f>
        <v>183.45964074339278</v>
      </c>
      <c r="H7" s="237"/>
      <c r="I7" s="236">
        <f>AVERAGE(L15:O15)</f>
        <v>82.699291765859357</v>
      </c>
      <c r="J7" s="237"/>
      <c r="K7" s="236">
        <f>AVERAGE(D33:O33)</f>
        <v>651.54162502501583</v>
      </c>
      <c r="L7" s="237"/>
      <c r="M7" s="236">
        <f>AVERAGE(P33:X33)</f>
        <v>689.91996029167831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0.8900136418913952</v>
      </c>
      <c r="F8" s="243" t="e">
        <f>AVERAGE(D16:K16,#REF!)</f>
        <v>#REF!</v>
      </c>
      <c r="G8" s="222">
        <f>AVERAGE(D16:K16)</f>
        <v>0.89823167024260098</v>
      </c>
      <c r="H8" s="223"/>
      <c r="I8" s="222">
        <f>AVERAGE(L16:O16)</f>
        <v>0.89070317781217734</v>
      </c>
      <c r="J8" s="223"/>
      <c r="K8" s="222">
        <f>AVERAGE(D34:O34)</f>
        <v>0.88768429440697638</v>
      </c>
      <c r="L8" s="223"/>
      <c r="M8" s="222">
        <f>AVERAGE(P34:X34)</f>
        <v>0.88595862182342022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89.916666666666671</v>
      </c>
      <c r="F14" s="28" t="s">
        <v>42</v>
      </c>
      <c r="G14" s="28">
        <v>90.225563909774436</v>
      </c>
      <c r="H14" s="28">
        <v>88.421052631578945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81.380898194544372</v>
      </c>
      <c r="F15" s="35" t="s">
        <v>42</v>
      </c>
      <c r="G15" s="35">
        <v>80.371282564678992</v>
      </c>
      <c r="H15" s="35">
        <v>78.96897330746566</v>
      </c>
      <c r="I15" s="35">
        <v>493.11740890688208</v>
      </c>
      <c r="J15" s="35" t="s">
        <v>42</v>
      </c>
      <c r="K15" s="36" t="s">
        <v>42</v>
      </c>
      <c r="L15" s="34" t="s">
        <v>42</v>
      </c>
      <c r="M15" s="37">
        <v>77.42817522095217</v>
      </c>
      <c r="N15" s="35" t="s">
        <v>42</v>
      </c>
      <c r="O15" s="38">
        <v>87.970408310766544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0.905070230152486</v>
      </c>
      <c r="F16" s="43" t="s">
        <v>42</v>
      </c>
      <c r="G16" s="43">
        <f t="shared" si="0"/>
        <v>0.89078171509185888</v>
      </c>
      <c r="H16" s="43">
        <f t="shared" si="0"/>
        <v>0.89310148383443311</v>
      </c>
      <c r="I16" s="43">
        <f t="shared" si="0"/>
        <v>0.90397325189162614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0.89042401504094992</v>
      </c>
      <c r="N16" s="43" t="s">
        <v>42</v>
      </c>
      <c r="O16" s="46">
        <f t="shared" ref="O16" si="2">O15/O14</f>
        <v>0.89098234058340475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0.29194444444444445</v>
      </c>
      <c r="F17" s="48" t="s">
        <v>42</v>
      </c>
      <c r="G17" s="48">
        <v>0.29166666666666669</v>
      </c>
      <c r="H17" s="48">
        <v>0.25028935185185186</v>
      </c>
      <c r="I17" s="48">
        <v>0.44166666666666665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0.54534722222222221</v>
      </c>
      <c r="F18" s="48" t="s">
        <v>42</v>
      </c>
      <c r="G18" s="48">
        <v>0.53502314814814811</v>
      </c>
      <c r="H18" s="48">
        <v>0.55923611111111116</v>
      </c>
      <c r="I18" s="48">
        <v>0.45024305555555555</v>
      </c>
      <c r="J18" s="48" t="s">
        <v>42</v>
      </c>
      <c r="K18" s="48" t="s">
        <v>42</v>
      </c>
      <c r="L18" s="47" t="s">
        <v>42</v>
      </c>
      <c r="M18" s="49">
        <v>0.81874999999999998</v>
      </c>
      <c r="N18" s="48" t="s">
        <v>42</v>
      </c>
      <c r="O18" s="50">
        <v>0.83758101851851852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/>
      <c r="G21" s="52">
        <v>6</v>
      </c>
      <c r="H21" s="52">
        <v>8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24.8</v>
      </c>
      <c r="F23" s="58" t="s">
        <v>42</v>
      </c>
      <c r="G23" s="58">
        <v>22.166666666666668</v>
      </c>
      <c r="H23" s="58">
        <v>19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267.6282184132844</v>
      </c>
      <c r="H33" s="35">
        <v>387.74379164142965</v>
      </c>
      <c r="I33" s="35" t="s">
        <v>42</v>
      </c>
      <c r="J33" s="35" t="s">
        <v>42</v>
      </c>
      <c r="K33" s="35">
        <v>739.87547044720839</v>
      </c>
      <c r="L33" s="35" t="s">
        <v>42</v>
      </c>
      <c r="M33" s="35">
        <v>682.37761809018082</v>
      </c>
      <c r="N33" s="35">
        <v>996.88994972246121</v>
      </c>
      <c r="O33" s="35">
        <v>834.73470183553093</v>
      </c>
      <c r="P33" s="34">
        <v>267.66517932761036</v>
      </c>
      <c r="Q33" s="35" t="s">
        <v>42</v>
      </c>
      <c r="R33" s="35" t="s">
        <v>42</v>
      </c>
      <c r="S33" s="35" t="s">
        <v>42</v>
      </c>
      <c r="T33" s="35">
        <v>703.49104419934724</v>
      </c>
      <c r="U33" s="35" t="s">
        <v>42</v>
      </c>
      <c r="V33" s="35">
        <v>683.03658427969901</v>
      </c>
      <c r="W33" s="35">
        <v>971.58805555424351</v>
      </c>
      <c r="X33" s="38">
        <v>823.81893809749135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0.87350876843224767</v>
      </c>
      <c r="H34" s="43">
        <f>H33/H32</f>
        <v>0.89479336532637621</v>
      </c>
      <c r="I34" s="43" t="s">
        <v>42</v>
      </c>
      <c r="J34" s="43" t="s">
        <v>42</v>
      </c>
      <c r="K34" s="43">
        <f>K33/K32</f>
        <v>0.89681875205722228</v>
      </c>
      <c r="L34" s="43" t="s">
        <v>42</v>
      </c>
      <c r="M34" s="43">
        <f>M33/M32</f>
        <v>0.89605141769417684</v>
      </c>
      <c r="N34" s="43">
        <f>N33/N32</f>
        <v>0.87960877916687763</v>
      </c>
      <c r="O34" s="43">
        <f>O33/O32</f>
        <v>0.88532468376495699</v>
      </c>
      <c r="P34" s="42">
        <f>P33/P32</f>
        <v>0.8736294047498393</v>
      </c>
      <c r="Q34" s="43" t="s">
        <v>42</v>
      </c>
      <c r="R34" s="43" t="s">
        <v>42</v>
      </c>
      <c r="S34" s="43" t="s">
        <v>42</v>
      </c>
      <c r="T34" s="43">
        <f>T33/T32</f>
        <v>0.89332196088806004</v>
      </c>
      <c r="U34" s="43" t="s">
        <v>42</v>
      </c>
      <c r="V34" s="43">
        <f>V33/V32</f>
        <v>0.89691672683192802</v>
      </c>
      <c r="W34" s="43">
        <f>W33/W32</f>
        <v>0.88326186868567591</v>
      </c>
      <c r="X34" s="46">
        <f>X33/X32</f>
        <v>0.88266314796159795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0.3460300925925926</v>
      </c>
      <c r="H35" s="48">
        <v>0.29195601851851855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0.2917939814814815</v>
      </c>
      <c r="N35" s="48">
        <v>0.29189814814814813</v>
      </c>
      <c r="O35" s="48">
        <v>0.29184027777777777</v>
      </c>
      <c r="P35" s="47">
        <v>0.70859953703703704</v>
      </c>
      <c r="Q35" s="48" t="s">
        <v>42</v>
      </c>
      <c r="R35" s="48" t="s">
        <v>42</v>
      </c>
      <c r="S35" s="48" t="s">
        <v>42</v>
      </c>
      <c r="T35" s="48">
        <v>0.70834490740740741</v>
      </c>
      <c r="U35" s="48" t="s">
        <v>42</v>
      </c>
      <c r="V35" s="48">
        <v>0.70865740740740746</v>
      </c>
      <c r="W35" s="48">
        <v>0.70844907407407409</v>
      </c>
      <c r="X35" s="50">
        <v>0.70853009259259259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0.43819444444444444</v>
      </c>
      <c r="H36" s="48">
        <v>0.3273611111111111</v>
      </c>
      <c r="I36" s="48" t="s">
        <v>42</v>
      </c>
      <c r="J36" s="48" t="s">
        <v>42</v>
      </c>
      <c r="K36" s="48">
        <v>0.38266203703703705</v>
      </c>
      <c r="L36" s="48" t="s">
        <v>42</v>
      </c>
      <c r="M36" s="48">
        <v>0.36736111111111114</v>
      </c>
      <c r="N36" s="48">
        <v>0.4195949074074074</v>
      </c>
      <c r="O36" s="48">
        <v>0.40376157407407409</v>
      </c>
      <c r="P36" s="47">
        <v>0.78408564814814818</v>
      </c>
      <c r="Q36" s="48" t="s">
        <v>42</v>
      </c>
      <c r="R36" s="48" t="s">
        <v>42</v>
      </c>
      <c r="S36" s="48" t="s">
        <v>42</v>
      </c>
      <c r="T36" s="48">
        <v>0.82152777777777775</v>
      </c>
      <c r="U36" s="48" t="s">
        <v>42</v>
      </c>
      <c r="V36" s="48">
        <v>0.812037037037037</v>
      </c>
      <c r="W36" s="48">
        <v>0.88749999999999996</v>
      </c>
      <c r="X36" s="50">
        <v>0.86111111111111116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E184-C926-4B5F-980F-7D00EFC87C67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2" sqref="M42"/>
      <selection pane="bottomLeft" activeCell="M42" sqref="M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70103</v>
      </c>
      <c r="E1" s="88" t="s">
        <v>3</v>
      </c>
      <c r="F1" s="89">
        <f>SUM(G5:G191)</f>
        <v>1389721.3800000001</v>
      </c>
      <c r="G1" s="90" t="s">
        <v>84</v>
      </c>
      <c r="H1" s="91">
        <f>L21+L38+L55+L72+L89+L106+L123+L140+L157+L174+L191</f>
        <v>59.266666666666666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46066</v>
      </c>
      <c r="B2" s="332"/>
      <c r="C2" s="92" t="s">
        <v>40</v>
      </c>
      <c r="D2" s="93">
        <f>AVERAGE(N21,N38,N55,N72,N89,N106,N123,N140,N157,N174,N191)</f>
        <v>668.98632287349869</v>
      </c>
      <c r="E2" s="93" t="s">
        <v>91</v>
      </c>
      <c r="F2" s="94">
        <f>F1/D1</f>
        <v>19.823992981755417</v>
      </c>
      <c r="G2" s="95" t="s">
        <v>92</v>
      </c>
      <c r="H2" s="96">
        <f>COUNT(H5:H191)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374" t="s">
        <v>118</v>
      </c>
      <c r="B5" s="146" t="s">
        <v>120</v>
      </c>
      <c r="C5" s="287" t="s">
        <v>121</v>
      </c>
      <c r="D5" s="288"/>
      <c r="E5" s="147">
        <v>28.57</v>
      </c>
      <c r="F5" s="97">
        <v>1445</v>
      </c>
      <c r="G5" s="148">
        <f t="shared" ref="G5:G8" si="0">E5*F5</f>
        <v>41283.65</v>
      </c>
      <c r="H5" s="149"/>
      <c r="I5" s="150">
        <v>12</v>
      </c>
      <c r="J5" s="151">
        <v>3600</v>
      </c>
      <c r="K5" s="152">
        <f>J5/I5</f>
        <v>300</v>
      </c>
      <c r="L5" s="153">
        <v>12</v>
      </c>
      <c r="M5" s="151">
        <f>F5/V5*60</f>
        <v>3128.081779915819</v>
      </c>
      <c r="N5" s="152">
        <f>M5/L5</f>
        <v>260.6734816596516</v>
      </c>
      <c r="O5" s="154">
        <f>L5-I5</f>
        <v>0</v>
      </c>
      <c r="P5" s="155">
        <f>N5-K5</f>
        <v>-39.3265183403484</v>
      </c>
      <c r="Q5" s="156">
        <f>N5/K5</f>
        <v>0.86891160553217195</v>
      </c>
      <c r="R5" s="289">
        <f>Q21</f>
        <v>0.87350876843224767</v>
      </c>
      <c r="S5" s="157">
        <v>0.3460300925925926</v>
      </c>
      <c r="T5" s="158">
        <v>0.36527777777777776</v>
      </c>
      <c r="U5" s="159"/>
      <c r="V5" s="160">
        <v>27.716666666666629</v>
      </c>
      <c r="W5" s="161"/>
      <c r="X5" s="162"/>
      <c r="Y5" s="292"/>
      <c r="Z5" s="293"/>
      <c r="AA5" s="115">
        <f>M5-J5</f>
        <v>-471.91822008418103</v>
      </c>
      <c r="AB5" s="156">
        <f>M5/J5</f>
        <v>0.86891160553217195</v>
      </c>
      <c r="AC5" s="281">
        <f>AB21</f>
        <v>0.87350876843224767</v>
      </c>
    </row>
    <row r="6" spans="1:29" ht="15.75" customHeight="1">
      <c r="A6" s="375"/>
      <c r="B6" s="100" t="s">
        <v>114</v>
      </c>
      <c r="C6" s="274" t="s">
        <v>115</v>
      </c>
      <c r="D6" s="275"/>
      <c r="E6" s="101">
        <v>29.85</v>
      </c>
      <c r="F6" s="102">
        <v>1705</v>
      </c>
      <c r="G6" s="103">
        <f t="shared" si="0"/>
        <v>50894.25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3139.6419437340123</v>
      </c>
      <c r="N6" s="106">
        <f>M6/L6</f>
        <v>261.63682864450101</v>
      </c>
      <c r="O6" s="108">
        <f>L6-I6</f>
        <v>0</v>
      </c>
      <c r="P6" s="109">
        <f>N6-K6</f>
        <v>-38.363171355498991</v>
      </c>
      <c r="Q6" s="110">
        <f>N6/K6</f>
        <v>0.87212276214833673</v>
      </c>
      <c r="R6" s="290"/>
      <c r="S6" s="47">
        <v>0.36903935185185183</v>
      </c>
      <c r="T6" s="48">
        <v>0.39166666666666666</v>
      </c>
      <c r="U6" s="111">
        <v>5.4166666666666607</v>
      </c>
      <c r="V6" s="112">
        <v>32.583333333333364</v>
      </c>
      <c r="W6" s="113"/>
      <c r="X6" s="116"/>
      <c r="Y6" s="276"/>
      <c r="Z6" s="277"/>
      <c r="AA6" s="117">
        <f>M6-J6</f>
        <v>-460.35805626598767</v>
      </c>
      <c r="AB6" s="110">
        <f>M6/J6</f>
        <v>0.87212276214833673</v>
      </c>
      <c r="AC6" s="282"/>
    </row>
    <row r="7" spans="1:29" ht="15.75" customHeight="1">
      <c r="A7" s="375"/>
      <c r="B7" s="100" t="s">
        <v>114</v>
      </c>
      <c r="C7" s="274" t="s">
        <v>116</v>
      </c>
      <c r="D7" s="275"/>
      <c r="E7" s="101">
        <v>29.52</v>
      </c>
      <c r="F7" s="102">
        <v>1588</v>
      </c>
      <c r="G7" s="103">
        <f t="shared" si="0"/>
        <v>46877.760000000002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3139.3739703459605</v>
      </c>
      <c r="N7" s="106">
        <f>M7/L7</f>
        <v>261.61449752883004</v>
      </c>
      <c r="O7" s="108">
        <f>L7-I7</f>
        <v>0</v>
      </c>
      <c r="P7" s="109">
        <f>N7-K7</f>
        <v>-38.385502471169957</v>
      </c>
      <c r="Q7" s="110">
        <f>N7/K7</f>
        <v>0.8720483250961002</v>
      </c>
      <c r="R7" s="290"/>
      <c r="S7" s="47">
        <v>0.39513888888888887</v>
      </c>
      <c r="T7" s="48">
        <v>0.41621527777777778</v>
      </c>
      <c r="U7" s="111">
        <v>4.9999999999999822</v>
      </c>
      <c r="V7" s="112">
        <v>30.35000000000003</v>
      </c>
      <c r="W7" s="113"/>
      <c r="X7" s="116"/>
      <c r="Y7" s="276"/>
      <c r="Z7" s="277"/>
      <c r="AA7" s="117">
        <f>M7-J7</f>
        <v>-460.62602965403948</v>
      </c>
      <c r="AB7" s="110">
        <f>M7/J7</f>
        <v>0.8720483250961002</v>
      </c>
      <c r="AC7" s="282"/>
    </row>
    <row r="8" spans="1:29" ht="15.75" customHeight="1">
      <c r="A8" s="375"/>
      <c r="B8" s="100" t="s">
        <v>114</v>
      </c>
      <c r="C8" s="274" t="s">
        <v>119</v>
      </c>
      <c r="D8" s="275"/>
      <c r="E8" s="101">
        <v>25.64</v>
      </c>
      <c r="F8" s="102">
        <v>1369</v>
      </c>
      <c r="G8" s="103">
        <f t="shared" si="0"/>
        <v>35101.160000000003</v>
      </c>
      <c r="H8" s="26"/>
      <c r="I8" s="104">
        <v>11</v>
      </c>
      <c r="J8" s="105">
        <v>3600</v>
      </c>
      <c r="K8" s="106">
        <f t="shared" si="1"/>
        <v>327.27272727272725</v>
      </c>
      <c r="L8" s="107">
        <v>11</v>
      </c>
      <c r="M8" s="105">
        <f>F8/V8*60</f>
        <v>3171.4285714285752</v>
      </c>
      <c r="N8" s="106">
        <f>M8/L8</f>
        <v>288.31168831168867</v>
      </c>
      <c r="O8" s="108">
        <f>L8-I8</f>
        <v>0</v>
      </c>
      <c r="P8" s="109">
        <f>N8-K8</f>
        <v>-38.961038961038582</v>
      </c>
      <c r="Q8" s="110">
        <f>N8/K8</f>
        <v>0.88095238095238215</v>
      </c>
      <c r="R8" s="290"/>
      <c r="S8" s="47">
        <v>0.42020833333333335</v>
      </c>
      <c r="T8" s="48">
        <v>0.43819444444444444</v>
      </c>
      <c r="U8" s="111">
        <v>5.7500000000000195</v>
      </c>
      <c r="V8" s="112">
        <v>25.89999999999997</v>
      </c>
      <c r="W8" s="113"/>
      <c r="X8" s="116"/>
      <c r="Y8" s="276"/>
      <c r="Z8" s="277"/>
      <c r="AA8" s="117">
        <f>M8-J8</f>
        <v>-428.5714285714248</v>
      </c>
      <c r="AB8" s="110">
        <f>M8/J8</f>
        <v>0.88095238095238204</v>
      </c>
      <c r="AC8" s="282"/>
    </row>
    <row r="9" spans="1:29" ht="15.75" customHeight="1">
      <c r="A9" s="375"/>
      <c r="B9" s="100"/>
      <c r="C9" s="274"/>
      <c r="D9" s="275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276"/>
      <c r="Z9" s="277"/>
      <c r="AA9" s="117"/>
      <c r="AB9" s="110"/>
      <c r="AC9" s="282"/>
    </row>
    <row r="10" spans="1:29" ht="15.75" customHeight="1">
      <c r="A10" s="37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37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37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37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37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37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37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37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37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37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37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37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3144.6315663560918</v>
      </c>
      <c r="N21" s="138">
        <f>M21/L21</f>
        <v>267.6282184132844</v>
      </c>
      <c r="O21" s="139">
        <f>L21-I21</f>
        <v>0</v>
      </c>
      <c r="P21" s="140">
        <f>N21-K21</f>
        <v>-38.754760310119877</v>
      </c>
      <c r="Q21" s="141">
        <f>N21/K21</f>
        <v>0.87350876843224767</v>
      </c>
      <c r="R21" s="291"/>
      <c r="S21" s="142">
        <f>S5</f>
        <v>0.3460300925925926</v>
      </c>
      <c r="T21" s="143">
        <f>INDEX(T5:T20,COUNTA(T5:T20))</f>
        <v>0.43819444444444444</v>
      </c>
      <c r="U21" s="144"/>
      <c r="V21" s="166"/>
      <c r="W21" s="167"/>
      <c r="X21" s="138"/>
      <c r="Y21" s="279"/>
      <c r="Z21" s="280"/>
      <c r="AA21" s="168">
        <f>M21-J21</f>
        <v>-455.36843364390825</v>
      </c>
      <c r="AB21" s="141">
        <f>M21/J21</f>
        <v>0.87350876843224767</v>
      </c>
      <c r="AC21" s="283"/>
    </row>
    <row r="22" spans="1:29" ht="15.75" customHeight="1">
      <c r="A22" s="377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798</v>
      </c>
      <c r="G22" s="148">
        <f t="shared" ref="G22:G23" si="5">E22*F22</f>
        <v>11195.939999999999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2326.1538461538466</v>
      </c>
      <c r="N22" s="152">
        <f>M22/L22</f>
        <v>387.69230769230779</v>
      </c>
      <c r="O22" s="154">
        <f>L22-I22</f>
        <v>0</v>
      </c>
      <c r="P22" s="155">
        <f>N22-K22</f>
        <v>-45.641025641025522</v>
      </c>
      <c r="Q22" s="156">
        <f>N22/K22</f>
        <v>0.89467455621301806</v>
      </c>
      <c r="R22" s="289">
        <f>Q38</f>
        <v>0.89479336532637621</v>
      </c>
      <c r="S22" s="157">
        <v>0.29195601851851855</v>
      </c>
      <c r="T22" s="158">
        <v>0.30625000000000002</v>
      </c>
      <c r="U22" s="159"/>
      <c r="V22" s="160">
        <v>20.583333333333329</v>
      </c>
      <c r="W22" s="158"/>
      <c r="X22" s="169"/>
      <c r="Y22" s="292"/>
      <c r="Z22" s="293"/>
      <c r="AA22" s="115">
        <f>M22-J22</f>
        <v>-273.84615384615336</v>
      </c>
      <c r="AB22" s="156">
        <f>M22/J22</f>
        <v>0.89467455621301795</v>
      </c>
      <c r="AC22" s="281">
        <f>AB38</f>
        <v>0.8947933653263761</v>
      </c>
    </row>
    <row r="23" spans="1:29" ht="15.75" customHeight="1">
      <c r="A23" s="378"/>
      <c r="B23" s="100" t="s">
        <v>114</v>
      </c>
      <c r="C23" s="274" t="s">
        <v>124</v>
      </c>
      <c r="D23" s="275"/>
      <c r="E23" s="101">
        <v>14.49</v>
      </c>
      <c r="F23" s="102">
        <v>985</v>
      </c>
      <c r="G23" s="103">
        <f t="shared" si="5"/>
        <v>14272.65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2326.7716535433096</v>
      </c>
      <c r="N23" s="106">
        <f>M23/L23</f>
        <v>387.79527559055163</v>
      </c>
      <c r="O23" s="108">
        <f>L23-I23</f>
        <v>0</v>
      </c>
      <c r="P23" s="109">
        <f>N23-K23</f>
        <v>-45.538057742781689</v>
      </c>
      <c r="Q23" s="110">
        <f>N23/K23</f>
        <v>0.89491217443973459</v>
      </c>
      <c r="R23" s="290"/>
      <c r="S23" s="47">
        <v>0.30972222222222223</v>
      </c>
      <c r="T23" s="48">
        <v>0.3273611111111111</v>
      </c>
      <c r="U23" s="111">
        <v>4.9999999999999822</v>
      </c>
      <c r="V23" s="112">
        <v>25.399999999999974</v>
      </c>
      <c r="W23" s="113"/>
      <c r="X23" s="13"/>
      <c r="Y23" s="276"/>
      <c r="Z23" s="277"/>
      <c r="AA23" s="117">
        <f>M23-J23</f>
        <v>-273.22834645669036</v>
      </c>
      <c r="AB23" s="110">
        <f>M23/J23</f>
        <v>0.89491217443973448</v>
      </c>
      <c r="AC23" s="282"/>
    </row>
    <row r="24" spans="1:29" ht="15.75" customHeight="1">
      <c r="A24" s="378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378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378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378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378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378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378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378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378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378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378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378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378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378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379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2326.4627498485779</v>
      </c>
      <c r="N38" s="138">
        <f>M38/L38</f>
        <v>387.74379164142965</v>
      </c>
      <c r="O38" s="139">
        <f>L38-I38</f>
        <v>0</v>
      </c>
      <c r="P38" s="140">
        <f>N38-K38</f>
        <v>-45.589541691903662</v>
      </c>
      <c r="Q38" s="141">
        <f>N38/K38</f>
        <v>0.89479336532637621</v>
      </c>
      <c r="R38" s="291"/>
      <c r="S38" s="142">
        <f>S22</f>
        <v>0.29195601851851855</v>
      </c>
      <c r="T38" s="143">
        <f>INDEX(T22:T37,COUNTA(T22:T37))</f>
        <v>0.3273611111111111</v>
      </c>
      <c r="U38" s="144"/>
      <c r="V38" s="166"/>
      <c r="W38" s="167"/>
      <c r="X38" s="138"/>
      <c r="Y38" s="279"/>
      <c r="Z38" s="280"/>
      <c r="AA38" s="168">
        <f>M38-J38</f>
        <v>-273.53725015142209</v>
      </c>
      <c r="AB38" s="141">
        <f>M38/J38</f>
        <v>0.8947933653263761</v>
      </c>
      <c r="AC38" s="283"/>
    </row>
    <row r="39" spans="1:29" ht="15.75" customHeight="1">
      <c r="A39" s="37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1995</v>
      </c>
      <c r="G39" s="148">
        <f t="shared" ref="G39:G41" si="9">E39*F39</f>
        <v>35690.550000000003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2956.7723342939489</v>
      </c>
      <c r="N39" s="152">
        <f>M39/L39</f>
        <v>739.19308357348723</v>
      </c>
      <c r="O39" s="154">
        <f>L39-I39</f>
        <v>0</v>
      </c>
      <c r="P39" s="155">
        <f>N39-K39</f>
        <v>-85.806916426512771</v>
      </c>
      <c r="Q39" s="156">
        <f>N39/K39</f>
        <v>0.89599161645271175</v>
      </c>
      <c r="R39" s="289">
        <f>Q55</f>
        <v>0.89681875205722228</v>
      </c>
      <c r="S39" s="157">
        <v>0.29166666666666669</v>
      </c>
      <c r="T39" s="158">
        <v>0.3197800925925926</v>
      </c>
      <c r="U39" s="159"/>
      <c r="V39" s="160">
        <v>40.48333333333332</v>
      </c>
      <c r="W39" s="158"/>
      <c r="X39" s="169"/>
      <c r="Y39" s="292"/>
      <c r="Z39" s="293"/>
      <c r="AA39" s="115">
        <f>M39-J39</f>
        <v>-343.22766570605108</v>
      </c>
      <c r="AB39" s="156">
        <f>M39/J39</f>
        <v>0.89599161645271175</v>
      </c>
      <c r="AC39" s="281">
        <f>AB55</f>
        <v>0.89681875205722228</v>
      </c>
    </row>
    <row r="40" spans="1:29" ht="15.75" customHeight="1">
      <c r="A40" s="375"/>
      <c r="B40" s="100" t="s">
        <v>120</v>
      </c>
      <c r="C40" s="274" t="s">
        <v>127</v>
      </c>
      <c r="D40" s="275"/>
      <c r="E40" s="101">
        <v>21.45</v>
      </c>
      <c r="F40" s="102">
        <v>946</v>
      </c>
      <c r="G40" s="103">
        <f t="shared" si="9"/>
        <v>20291.7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2963.9686684073176</v>
      </c>
      <c r="N40" s="106">
        <f>M40/L40</f>
        <v>740.99216710182941</v>
      </c>
      <c r="O40" s="108">
        <f>L40-I40</f>
        <v>0</v>
      </c>
      <c r="P40" s="109">
        <f>N40-K40</f>
        <v>-84.007832898170591</v>
      </c>
      <c r="Q40" s="110">
        <f>N40/K40</f>
        <v>0.89817232375979328</v>
      </c>
      <c r="R40" s="290"/>
      <c r="S40" s="47">
        <v>0.32291666666666669</v>
      </c>
      <c r="T40" s="48">
        <v>0.33621527777777777</v>
      </c>
      <c r="U40" s="111">
        <v>4.5166666666666799</v>
      </c>
      <c r="V40" s="112">
        <v>19.149999999999956</v>
      </c>
      <c r="W40" s="113"/>
      <c r="X40" s="116"/>
      <c r="Y40" s="276"/>
      <c r="Z40" s="277"/>
      <c r="AA40" s="117">
        <f>M40-J40</f>
        <v>-336.03133159268236</v>
      </c>
      <c r="AB40" s="110">
        <f>M40/J40</f>
        <v>0.89817232375979328</v>
      </c>
      <c r="AC40" s="282"/>
    </row>
    <row r="41" spans="1:29" ht="15.75" customHeight="1">
      <c r="A41" s="375"/>
      <c r="B41" s="100" t="s">
        <v>120</v>
      </c>
      <c r="C41" s="274" t="s">
        <v>130</v>
      </c>
      <c r="D41" s="275"/>
      <c r="E41" s="101">
        <v>16.66</v>
      </c>
      <c r="F41" s="102">
        <v>3058</v>
      </c>
      <c r="G41" s="103">
        <f t="shared" si="9"/>
        <v>50946.28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2957.7646426652336</v>
      </c>
      <c r="N41" s="106">
        <f>M41/L41</f>
        <v>739.44116066630841</v>
      </c>
      <c r="O41" s="108">
        <f>L41-I41</f>
        <v>0</v>
      </c>
      <c r="P41" s="109">
        <f>N41-K41</f>
        <v>-85.558839333691594</v>
      </c>
      <c r="Q41" s="110">
        <f>N41/K41</f>
        <v>0.8962923159591617</v>
      </c>
      <c r="R41" s="290"/>
      <c r="S41" s="47">
        <v>0.33958333333333335</v>
      </c>
      <c r="T41" s="48">
        <v>0.38266203703703705</v>
      </c>
      <c r="U41" s="111">
        <v>4.8500000000000387</v>
      </c>
      <c r="V41" s="112">
        <v>62.033333333333331</v>
      </c>
      <c r="W41" s="113"/>
      <c r="X41" s="13"/>
      <c r="Y41" s="276"/>
      <c r="Z41" s="277"/>
      <c r="AA41" s="117">
        <f>M41-J41</f>
        <v>-342.23535733476638</v>
      </c>
      <c r="AB41" s="110">
        <f>M41/J41</f>
        <v>0.8962923159591617</v>
      </c>
      <c r="AC41" s="282"/>
    </row>
    <row r="42" spans="1:29" ht="15.75" customHeight="1">
      <c r="A42" s="37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37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37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37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37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37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37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37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37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37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37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37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37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37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2959.5018817888335</v>
      </c>
      <c r="N55" s="138">
        <f>M55/L55</f>
        <v>739.87547044720839</v>
      </c>
      <c r="O55" s="139">
        <f>L55-I55</f>
        <v>0</v>
      </c>
      <c r="P55" s="140">
        <f>N55-K55</f>
        <v>-85.124529552791614</v>
      </c>
      <c r="Q55" s="141">
        <f>N55/K55</f>
        <v>0.89681875205722228</v>
      </c>
      <c r="R55" s="291"/>
      <c r="S55" s="142">
        <f>S39</f>
        <v>0.29166666666666669</v>
      </c>
      <c r="T55" s="143">
        <f>INDEX(T39:T54,COUNTA(T39:T54))</f>
        <v>0.38266203703703705</v>
      </c>
      <c r="U55" s="144"/>
      <c r="V55" s="166"/>
      <c r="W55" s="167"/>
      <c r="X55" s="138"/>
      <c r="Y55" s="279"/>
      <c r="Z55" s="280"/>
      <c r="AA55" s="168">
        <f>M55-J55</f>
        <v>-340.49811821116646</v>
      </c>
      <c r="AB55" s="141">
        <f>M55/J55</f>
        <v>0.89681875205722228</v>
      </c>
      <c r="AC55" s="283"/>
    </row>
    <row r="56" spans="1:29" ht="15.75" customHeight="1">
      <c r="A56" s="377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730</v>
      </c>
      <c r="G56" s="148">
        <f t="shared" ref="G56:G58" si="14">E56*F56</f>
        <v>16264.400000000001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2956.1304836895497</v>
      </c>
      <c r="N56" s="152">
        <f>M56/L56</f>
        <v>591.22609673790998</v>
      </c>
      <c r="O56" s="154">
        <f>L56-I56</f>
        <v>0</v>
      </c>
      <c r="P56" s="155">
        <f>N56-K56</f>
        <v>-68.773903262090016</v>
      </c>
      <c r="Q56" s="156">
        <f>N56/K56</f>
        <v>0.8957971162695606</v>
      </c>
      <c r="R56" s="289">
        <f>Q72</f>
        <v>0.89605141769417684</v>
      </c>
      <c r="S56" s="157">
        <v>0.2917939814814815</v>
      </c>
      <c r="T56" s="158">
        <v>0.30208333333333331</v>
      </c>
      <c r="U56" s="159"/>
      <c r="V56" s="160">
        <v>14.816666666666611</v>
      </c>
      <c r="W56" s="161"/>
      <c r="X56" s="162"/>
      <c r="Y56" s="292"/>
      <c r="Z56" s="293"/>
      <c r="AA56" s="115">
        <f>M56-J56</f>
        <v>-343.86951631045031</v>
      </c>
      <c r="AB56" s="156">
        <f>M56/J56</f>
        <v>0.89579711626956049</v>
      </c>
      <c r="AC56" s="281">
        <f>AB72</f>
        <v>0.89605141769417684</v>
      </c>
    </row>
    <row r="57" spans="1:29" ht="15.75" customHeight="1">
      <c r="A57" s="378"/>
      <c r="B57" s="100" t="s">
        <v>120</v>
      </c>
      <c r="C57" s="274" t="s">
        <v>224</v>
      </c>
      <c r="D57" s="275"/>
      <c r="E57" s="101">
        <v>27.27</v>
      </c>
      <c r="F57" s="102">
        <v>1686</v>
      </c>
      <c r="G57" s="103">
        <f t="shared" si="14"/>
        <v>45977.22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2957.8947368421063</v>
      </c>
      <c r="N57" s="106">
        <f>M57/L57</f>
        <v>591.57894736842127</v>
      </c>
      <c r="O57" s="108">
        <f>L57-I57</f>
        <v>0</v>
      </c>
      <c r="P57" s="109">
        <f>N57-K57</f>
        <v>-68.421052631578732</v>
      </c>
      <c r="Q57" s="110">
        <f>N57/K57</f>
        <v>0.89633173843700187</v>
      </c>
      <c r="R57" s="290"/>
      <c r="S57" s="47">
        <v>0.30555555555555558</v>
      </c>
      <c r="T57" s="48">
        <v>0.32930555555555557</v>
      </c>
      <c r="U57" s="111">
        <v>5.0000000000000622</v>
      </c>
      <c r="V57" s="112">
        <v>34.199999999999989</v>
      </c>
      <c r="W57" s="113"/>
      <c r="X57" s="116"/>
      <c r="Y57" s="276"/>
      <c r="Z57" s="277"/>
      <c r="AA57" s="117">
        <f>M57-J57</f>
        <v>-342.10526315789366</v>
      </c>
      <c r="AB57" s="110">
        <f>M57/J57</f>
        <v>0.89633173843700187</v>
      </c>
      <c r="AC57" s="282"/>
    </row>
    <row r="58" spans="1:29" ht="15.75" customHeight="1">
      <c r="A58" s="378"/>
      <c r="B58" s="100" t="s">
        <v>120</v>
      </c>
      <c r="C58" s="274" t="s">
        <v>214</v>
      </c>
      <c r="D58" s="275"/>
      <c r="E58" s="101">
        <v>18.53</v>
      </c>
      <c r="F58" s="102">
        <v>2446</v>
      </c>
      <c r="G58" s="103">
        <f t="shared" si="14"/>
        <v>45324.380000000005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2956.8838146406952</v>
      </c>
      <c r="N58" s="106">
        <f>M58/L58</f>
        <v>985.62793821356502</v>
      </c>
      <c r="O58" s="108">
        <f>L58-I58</f>
        <v>0</v>
      </c>
      <c r="P58" s="109">
        <f>N58-K58</f>
        <v>-114.37206178643498</v>
      </c>
      <c r="Q58" s="110">
        <f>N58/K58</f>
        <v>0.89602539837596817</v>
      </c>
      <c r="R58" s="290"/>
      <c r="S58" s="47">
        <v>0.33289351851851851</v>
      </c>
      <c r="T58" s="48">
        <v>0.36736111111111114</v>
      </c>
      <c r="U58" s="111">
        <v>5.1666666666666217</v>
      </c>
      <c r="V58" s="112">
        <v>49.63333333333339</v>
      </c>
      <c r="W58" s="113"/>
      <c r="X58" s="116"/>
      <c r="Y58" s="276"/>
      <c r="Z58" s="277"/>
      <c r="AA58" s="117">
        <f>M58-J58</f>
        <v>-343.11618535930484</v>
      </c>
      <c r="AB58" s="110">
        <f>M58/J58</f>
        <v>0.89602539837596828</v>
      </c>
      <c r="AC58" s="282"/>
    </row>
    <row r="59" spans="1:29" ht="15.75" customHeight="1">
      <c r="A59" s="378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378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378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378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378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378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378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378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378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378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378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378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378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379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2956.9696783907834</v>
      </c>
      <c r="N72" s="138">
        <f>M72/L72</f>
        <v>682.37761809018082</v>
      </c>
      <c r="O72" s="139">
        <f>L72-I72</f>
        <v>0</v>
      </c>
      <c r="P72" s="140">
        <f>N72-K72</f>
        <v>-79.16084344828073</v>
      </c>
      <c r="Q72" s="141">
        <f>N72/K72</f>
        <v>0.89605141769417684</v>
      </c>
      <c r="R72" s="291"/>
      <c r="S72" s="142">
        <f>S56</f>
        <v>0.2917939814814815</v>
      </c>
      <c r="T72" s="143">
        <f>INDEX(T56:T71,COUNTA(T56:T71))</f>
        <v>0.36736111111111114</v>
      </c>
      <c r="U72" s="144"/>
      <c r="V72" s="166"/>
      <c r="W72" s="99"/>
      <c r="X72" s="69"/>
      <c r="Y72" s="279"/>
      <c r="Z72" s="280"/>
      <c r="AA72" s="168">
        <f>M72-J72</f>
        <v>-343.03032160921657</v>
      </c>
      <c r="AB72" s="141">
        <f>M72/J72</f>
        <v>0.89605141769417684</v>
      </c>
      <c r="AC72" s="283"/>
    </row>
    <row r="73" spans="1:29" ht="15.75" customHeight="1">
      <c r="A73" s="37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716</v>
      </c>
      <c r="G73" s="148">
        <f t="shared" ref="G73:G75" si="18">E73*F73</f>
        <v>13016.88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3143.4146341463402</v>
      </c>
      <c r="N73" s="152">
        <f>M73/L73</f>
        <v>1047.80487804878</v>
      </c>
      <c r="O73" s="154">
        <f>L73-I73</f>
        <v>0</v>
      </c>
      <c r="P73" s="155">
        <f>N73-K73</f>
        <v>-152.19512195122002</v>
      </c>
      <c r="Q73" s="156">
        <f>N73/K73</f>
        <v>0.87317073170731663</v>
      </c>
      <c r="R73" s="289">
        <f>Q89</f>
        <v>0.87960877916687763</v>
      </c>
      <c r="S73" s="157">
        <v>0.29189814814814813</v>
      </c>
      <c r="T73" s="158">
        <v>0.30138888888888887</v>
      </c>
      <c r="U73" s="159"/>
      <c r="V73" s="160">
        <v>13.666666666666671</v>
      </c>
      <c r="W73" s="161"/>
      <c r="X73" s="162"/>
      <c r="Y73" s="292"/>
      <c r="Z73" s="293"/>
      <c r="AA73" s="115">
        <f>M73-J73</f>
        <v>-456.58536585365982</v>
      </c>
      <c r="AB73" s="156">
        <f>M73/J73</f>
        <v>0.87317073170731674</v>
      </c>
      <c r="AC73" s="281">
        <f>AB89</f>
        <v>0.87960877916687752</v>
      </c>
    </row>
    <row r="74" spans="1:29" ht="15.75" customHeight="1">
      <c r="A74" s="375"/>
      <c r="B74" s="100" t="s">
        <v>120</v>
      </c>
      <c r="C74" s="274" t="s">
        <v>132</v>
      </c>
      <c r="D74" s="275"/>
      <c r="E74" s="101">
        <v>14.03</v>
      </c>
      <c r="F74" s="102">
        <v>3046</v>
      </c>
      <c r="G74" s="103">
        <f t="shared" si="18"/>
        <v>42735.38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2690.2845927379767</v>
      </c>
      <c r="N74" s="106">
        <f>M74/L74</f>
        <v>896.76153091265894</v>
      </c>
      <c r="O74" s="108">
        <f>L74-I74</f>
        <v>0</v>
      </c>
      <c r="P74" s="109">
        <f>N74-K74</f>
        <v>-103.23846908734106</v>
      </c>
      <c r="Q74" s="110">
        <f>N74/K74</f>
        <v>0.89676153091265898</v>
      </c>
      <c r="R74" s="290"/>
      <c r="S74" s="47">
        <v>0.31185185185185182</v>
      </c>
      <c r="T74" s="48">
        <v>0.35902777777777778</v>
      </c>
      <c r="U74" s="111">
        <v>15.06666666666665</v>
      </c>
      <c r="V74" s="112">
        <v>67.93333333333338</v>
      </c>
      <c r="W74" s="113"/>
      <c r="X74" s="116"/>
      <c r="Y74" s="276"/>
      <c r="Z74" s="277"/>
      <c r="AA74" s="117">
        <f>M74-J74</f>
        <v>-309.71540726202329</v>
      </c>
      <c r="AB74" s="110">
        <f>M74/J74</f>
        <v>0.89676153091265887</v>
      </c>
      <c r="AC74" s="282"/>
    </row>
    <row r="75" spans="1:29" ht="15.75" customHeight="1">
      <c r="A75" s="375"/>
      <c r="B75" s="100" t="s">
        <v>120</v>
      </c>
      <c r="C75" s="274" t="s">
        <v>134</v>
      </c>
      <c r="D75" s="275"/>
      <c r="E75" s="101">
        <v>14.28</v>
      </c>
      <c r="F75" s="102">
        <v>3725</v>
      </c>
      <c r="G75" s="103">
        <f t="shared" si="18"/>
        <v>53193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3138.3103206178339</v>
      </c>
      <c r="N75" s="106">
        <f>M75/L75</f>
        <v>1046.1034402059447</v>
      </c>
      <c r="O75" s="108">
        <f>L75-I75</f>
        <v>0</v>
      </c>
      <c r="P75" s="109">
        <f>N75-K75</f>
        <v>-153.89655979405529</v>
      </c>
      <c r="Q75" s="110">
        <f>N75/K75</f>
        <v>0.87175286683828723</v>
      </c>
      <c r="R75" s="290"/>
      <c r="S75" s="47">
        <v>0.37013888888888891</v>
      </c>
      <c r="T75" s="48">
        <v>0.4195949074074074</v>
      </c>
      <c r="U75" s="111">
        <v>16.000000000000021</v>
      </c>
      <c r="V75" s="112">
        <v>71.21666666666664</v>
      </c>
      <c r="W75" s="113"/>
      <c r="X75" s="116"/>
      <c r="Y75" s="276"/>
      <c r="Z75" s="277"/>
      <c r="AA75" s="117">
        <f>M75-J75</f>
        <v>-461.6896793821661</v>
      </c>
      <c r="AB75" s="110">
        <f>M75/J75</f>
        <v>0.87175286683828723</v>
      </c>
      <c r="AC75" s="282"/>
    </row>
    <row r="76" spans="1:29" ht="15.75" customHeight="1">
      <c r="A76" s="37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37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37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37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37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37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37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37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37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37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37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37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37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37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2990.6698491673837</v>
      </c>
      <c r="N89" s="138">
        <f>M89/L89</f>
        <v>996.88994972246121</v>
      </c>
      <c r="O89" s="139">
        <f>L89-I89</f>
        <v>0</v>
      </c>
      <c r="P89" s="140">
        <f>N89-K89</f>
        <v>-136.44338361087205</v>
      </c>
      <c r="Q89" s="141">
        <f>N89/K89</f>
        <v>0.87960877916687763</v>
      </c>
      <c r="R89" s="291"/>
      <c r="S89" s="142">
        <f>S73</f>
        <v>0.29189814814814813</v>
      </c>
      <c r="T89" s="143">
        <f>INDEX(T73:T88,COUNTA(T73:T88))</f>
        <v>0.4195949074074074</v>
      </c>
      <c r="U89" s="144"/>
      <c r="V89" s="166"/>
      <c r="W89" s="99"/>
      <c r="X89" s="69"/>
      <c r="Y89" s="279"/>
      <c r="Z89" s="280"/>
      <c r="AA89" s="168">
        <f>M89-J89</f>
        <v>-409.33015083261625</v>
      </c>
      <c r="AB89" s="141">
        <f>M89/J89</f>
        <v>0.87960877916687752</v>
      </c>
      <c r="AC89" s="283"/>
    </row>
    <row r="90" spans="1:29" ht="15.75" customHeight="1">
      <c r="A90" s="377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915</v>
      </c>
      <c r="G90" s="148">
        <f t="shared" ref="G90:G93" si="23">E90*F90</f>
        <v>22902.45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2927.9999999999918</v>
      </c>
      <c r="N90" s="152">
        <f>M90/L90</f>
        <v>731.99999999999795</v>
      </c>
      <c r="O90" s="154">
        <f>L90-I90</f>
        <v>0</v>
      </c>
      <c r="P90" s="155">
        <f>N90-K90</f>
        <v>-93.000000000002046</v>
      </c>
      <c r="Q90" s="156">
        <f>N90/K90</f>
        <v>0.88727272727272477</v>
      </c>
      <c r="R90" s="289">
        <f>Q106</f>
        <v>0.88532468376495699</v>
      </c>
      <c r="S90" s="157">
        <v>0.29184027777777777</v>
      </c>
      <c r="T90" s="158">
        <v>0.30486111111111114</v>
      </c>
      <c r="U90" s="159"/>
      <c r="V90" s="160">
        <v>18.750000000000053</v>
      </c>
      <c r="W90" s="158"/>
      <c r="X90" s="169"/>
      <c r="Y90" s="292"/>
      <c r="Z90" s="293"/>
      <c r="AA90" s="115">
        <f>M90-J90</f>
        <v>-372.00000000000819</v>
      </c>
      <c r="AB90" s="156">
        <f>M90/J90</f>
        <v>0.88727272727272477</v>
      </c>
      <c r="AC90" s="281">
        <f>AB106</f>
        <v>0.88532468376495699</v>
      </c>
    </row>
    <row r="91" spans="1:29" ht="15.75" customHeight="1">
      <c r="A91" s="378"/>
      <c r="B91" s="100" t="s">
        <v>120</v>
      </c>
      <c r="C91" s="274" t="s">
        <v>136</v>
      </c>
      <c r="D91" s="275"/>
      <c r="E91" s="101">
        <v>24.82</v>
      </c>
      <c r="F91" s="102">
        <v>1185</v>
      </c>
      <c r="G91" s="103">
        <f t="shared" si="23"/>
        <v>29411.7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2927.9341111873696</v>
      </c>
      <c r="N91" s="106">
        <f>M91/L91</f>
        <v>731.9835277968424</v>
      </c>
      <c r="O91" s="108">
        <f>L91-I91</f>
        <v>0</v>
      </c>
      <c r="P91" s="109">
        <f>N91-K91</f>
        <v>-93.016472203157605</v>
      </c>
      <c r="Q91" s="110">
        <f>N91/K91</f>
        <v>0.88725276096586958</v>
      </c>
      <c r="R91" s="290"/>
      <c r="S91" s="47">
        <v>0.31527777777777777</v>
      </c>
      <c r="T91" s="48">
        <v>0.3321412037037037</v>
      </c>
      <c r="U91" s="111">
        <v>14.999999999999947</v>
      </c>
      <c r="V91" s="112">
        <v>24.283333333333346</v>
      </c>
      <c r="W91" s="113"/>
      <c r="X91" s="13"/>
      <c r="Y91" s="276"/>
      <c r="Z91" s="277"/>
      <c r="AA91" s="117">
        <f>M91-J91</f>
        <v>-372.06588881263042</v>
      </c>
      <c r="AB91" s="110">
        <f>M91/J91</f>
        <v>0.88725276096586958</v>
      </c>
      <c r="AC91" s="282"/>
    </row>
    <row r="92" spans="1:29" ht="15.75" customHeight="1">
      <c r="A92" s="378"/>
      <c r="B92" s="100" t="s">
        <v>120</v>
      </c>
      <c r="C92" s="274" t="s">
        <v>137</v>
      </c>
      <c r="D92" s="275"/>
      <c r="E92" s="101">
        <v>30</v>
      </c>
      <c r="F92" s="102">
        <v>1877</v>
      </c>
      <c r="G92" s="103">
        <f t="shared" si="23"/>
        <v>56310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2689.9681528662409</v>
      </c>
      <c r="N92" s="106">
        <f>M92/L92</f>
        <v>896.65605095541366</v>
      </c>
      <c r="O92" s="108">
        <f>L92-I92</f>
        <v>0</v>
      </c>
      <c r="P92" s="109">
        <f>N92-K92</f>
        <v>-103.34394904458634</v>
      </c>
      <c r="Q92" s="110">
        <f>N92/K92</f>
        <v>0.89665605095541367</v>
      </c>
      <c r="R92" s="290"/>
      <c r="S92" s="47">
        <v>0.34314814814814815</v>
      </c>
      <c r="T92" s="48">
        <v>0.37222222222222223</v>
      </c>
      <c r="U92" s="111">
        <v>15.85</v>
      </c>
      <c r="V92" s="112">
        <v>41.866666666666681</v>
      </c>
      <c r="W92" s="113"/>
      <c r="X92" s="13"/>
      <c r="Y92" s="276"/>
      <c r="Z92" s="277"/>
      <c r="AA92" s="117">
        <f>M92-J92</f>
        <v>-310.03184713375913</v>
      </c>
      <c r="AB92" s="110">
        <f>M92/J92</f>
        <v>0.89665605095541367</v>
      </c>
      <c r="AC92" s="282"/>
    </row>
    <row r="93" spans="1:29" ht="15.75" customHeight="1">
      <c r="A93" s="378"/>
      <c r="B93" s="100" t="s">
        <v>120</v>
      </c>
      <c r="C93" s="274" t="s">
        <v>133</v>
      </c>
      <c r="D93" s="275"/>
      <c r="E93" s="101">
        <v>18.18</v>
      </c>
      <c r="F93" s="102">
        <v>1592</v>
      </c>
      <c r="G93" s="103">
        <f t="shared" si="23"/>
        <v>28942.560000000001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3140.3835616438291</v>
      </c>
      <c r="N93" s="106">
        <f>M93/L93</f>
        <v>1046.794520547943</v>
      </c>
      <c r="O93" s="108">
        <f>L93-I93</f>
        <v>0</v>
      </c>
      <c r="P93" s="109">
        <f>N93-K93</f>
        <v>-153.20547945205703</v>
      </c>
      <c r="Q93" s="110">
        <f>N93/K93</f>
        <v>0.87232876712328578</v>
      </c>
      <c r="R93" s="290"/>
      <c r="S93" s="47">
        <v>0.38263888888888886</v>
      </c>
      <c r="T93" s="48">
        <v>0.40376157407407409</v>
      </c>
      <c r="U93" s="111">
        <v>14.999999999999947</v>
      </c>
      <c r="V93" s="112">
        <v>30.416666666666732</v>
      </c>
      <c r="W93" s="113"/>
      <c r="X93" s="116"/>
      <c r="Y93" s="276"/>
      <c r="Z93" s="277"/>
      <c r="AA93" s="117">
        <f>M93-J93</f>
        <v>-459.61643835617087</v>
      </c>
      <c r="AB93" s="110">
        <f>M93/J93</f>
        <v>0.87232876712328589</v>
      </c>
      <c r="AC93" s="282"/>
    </row>
    <row r="94" spans="1:29" ht="15.75" customHeight="1">
      <c r="A94" s="378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378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378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378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378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378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378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378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378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378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378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378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379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2921.5714564243581</v>
      </c>
      <c r="N106" s="138">
        <f>M106/L106</f>
        <v>834.73470183553093</v>
      </c>
      <c r="O106" s="139">
        <f>L106-I106</f>
        <v>0</v>
      </c>
      <c r="P106" s="140">
        <f>N106-K106</f>
        <v>-108.12244102161196</v>
      </c>
      <c r="Q106" s="141">
        <f>N106/K106</f>
        <v>0.88532468376495699</v>
      </c>
      <c r="R106" s="291"/>
      <c r="S106" s="142">
        <f>S90</f>
        <v>0.29184027777777777</v>
      </c>
      <c r="T106" s="143">
        <f>INDEX(T90:T105,COUNTA(T90:T105))</f>
        <v>0.40376157407407409</v>
      </c>
      <c r="U106" s="144"/>
      <c r="V106" s="166"/>
      <c r="W106" s="167"/>
      <c r="X106" s="138"/>
      <c r="Y106" s="279"/>
      <c r="Z106" s="280"/>
      <c r="AA106" s="168">
        <f>M106-J106</f>
        <v>-378.42854357564192</v>
      </c>
      <c r="AB106" s="141">
        <f>M106/J106</f>
        <v>0.88532468376495699</v>
      </c>
      <c r="AC106" s="283"/>
    </row>
    <row r="107" spans="1:29" ht="15.75" customHeight="1">
      <c r="A107" s="37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1090</v>
      </c>
      <c r="G107" s="148">
        <f t="shared" ref="G107:G110" si="27">E107*F107</f>
        <v>27947.600000000002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3172.1907841552184</v>
      </c>
      <c r="N107" s="152">
        <f>M107/L107</f>
        <v>288.38098037774711</v>
      </c>
      <c r="O107" s="154">
        <f>L107-I107</f>
        <v>0</v>
      </c>
      <c r="P107" s="155">
        <f>N107-K107</f>
        <v>-38.891746894980145</v>
      </c>
      <c r="Q107" s="156">
        <f>N107/K107</f>
        <v>0.88116410670978285</v>
      </c>
      <c r="R107" s="289">
        <f>Q123</f>
        <v>0.8736294047498393</v>
      </c>
      <c r="S107" s="157">
        <v>0.70859953703703704</v>
      </c>
      <c r="T107" s="158">
        <v>0.72291666666666665</v>
      </c>
      <c r="U107" s="159"/>
      <c r="V107" s="160">
        <v>20.616666666666639</v>
      </c>
      <c r="W107" s="158"/>
      <c r="X107" s="169"/>
      <c r="Y107" s="292"/>
      <c r="Z107" s="293"/>
      <c r="AA107" s="115">
        <f>M107-J107</f>
        <v>-427.80921584478165</v>
      </c>
      <c r="AB107" s="156">
        <f>M107/J107</f>
        <v>0.88116410670978285</v>
      </c>
      <c r="AC107" s="281">
        <f>AB123</f>
        <v>0.8736294047498393</v>
      </c>
    </row>
    <row r="108" spans="1:29" ht="15.75" customHeight="1">
      <c r="A108" s="375"/>
      <c r="B108" s="100" t="s">
        <v>114</v>
      </c>
      <c r="C108" s="274" t="s">
        <v>140</v>
      </c>
      <c r="D108" s="275"/>
      <c r="E108" s="101">
        <v>29.52</v>
      </c>
      <c r="F108" s="102">
        <v>1303</v>
      </c>
      <c r="G108" s="103">
        <f t="shared" si="27"/>
        <v>38464.559999999998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3139.7590361445714</v>
      </c>
      <c r="N108" s="106">
        <f>M108/L108</f>
        <v>261.64658634538097</v>
      </c>
      <c r="O108" s="108">
        <f>L108-I108</f>
        <v>0</v>
      </c>
      <c r="P108" s="109">
        <f>N108-K108</f>
        <v>-38.353413654619033</v>
      </c>
      <c r="Q108" s="110">
        <f>N108/K108</f>
        <v>0.87215528781793661</v>
      </c>
      <c r="R108" s="290"/>
      <c r="S108" s="47">
        <v>0.72645833333333332</v>
      </c>
      <c r="T108" s="48">
        <v>0.74375000000000002</v>
      </c>
      <c r="U108" s="111">
        <v>5.0999999999999979</v>
      </c>
      <c r="V108" s="112">
        <v>24.900000000000055</v>
      </c>
      <c r="W108" s="113"/>
      <c r="X108" s="13"/>
      <c r="Y108" s="276"/>
      <c r="Z108" s="277"/>
      <c r="AA108" s="117">
        <f>M108-J108</f>
        <v>-460.24096385542862</v>
      </c>
      <c r="AB108" s="110">
        <f>M108/J108</f>
        <v>0.8721552878179365</v>
      </c>
      <c r="AC108" s="282"/>
    </row>
    <row r="109" spans="1:29" ht="15.75" customHeight="1">
      <c r="A109" s="375"/>
      <c r="B109" s="100" t="s">
        <v>114</v>
      </c>
      <c r="C109" s="274" t="s">
        <v>141</v>
      </c>
      <c r="D109" s="275"/>
      <c r="E109" s="101">
        <v>29.85</v>
      </c>
      <c r="F109" s="102">
        <v>1481</v>
      </c>
      <c r="G109" s="103">
        <f t="shared" si="27"/>
        <v>44207.85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3139.929328621914</v>
      </c>
      <c r="N109" s="106">
        <f>M109/L109</f>
        <v>261.66077738515952</v>
      </c>
      <c r="O109" s="108">
        <f>L109-I109</f>
        <v>0</v>
      </c>
      <c r="P109" s="109">
        <f>N109-K109</f>
        <v>-38.33922261484048</v>
      </c>
      <c r="Q109" s="110">
        <f>N109/K109</f>
        <v>0.87220259128386501</v>
      </c>
      <c r="R109" s="290"/>
      <c r="S109" s="47">
        <v>0.74722222222222223</v>
      </c>
      <c r="T109" s="48">
        <v>0.76687499999999997</v>
      </c>
      <c r="U109" s="111">
        <v>4.9999999999999822</v>
      </c>
      <c r="V109" s="112">
        <v>28.299999999999947</v>
      </c>
      <c r="W109" s="113"/>
      <c r="X109" s="13"/>
      <c r="Y109" s="276"/>
      <c r="Z109" s="277"/>
      <c r="AA109" s="117">
        <f>M109-J109</f>
        <v>-460.07067137808599</v>
      </c>
      <c r="AB109" s="110">
        <f>M109/J109</f>
        <v>0.87220259128386501</v>
      </c>
      <c r="AC109" s="282"/>
    </row>
    <row r="110" spans="1:29" ht="15.75" customHeight="1">
      <c r="A110" s="375"/>
      <c r="B110" s="100" t="s">
        <v>120</v>
      </c>
      <c r="C110" s="274" t="s">
        <v>142</v>
      </c>
      <c r="D110" s="275"/>
      <c r="E110" s="101">
        <v>28.57</v>
      </c>
      <c r="F110" s="102">
        <v>995</v>
      </c>
      <c r="G110" s="103">
        <f t="shared" si="27"/>
        <v>28427.15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3128.3842794759826</v>
      </c>
      <c r="N110" s="106">
        <f>M110/L110</f>
        <v>260.69868995633186</v>
      </c>
      <c r="O110" s="108">
        <f>L110-I110</f>
        <v>0</v>
      </c>
      <c r="P110" s="109">
        <f>N110-K110</f>
        <v>-39.301310043668138</v>
      </c>
      <c r="Q110" s="110">
        <f>N110/K110</f>
        <v>0.86899563318777284</v>
      </c>
      <c r="R110" s="290"/>
      <c r="S110" s="47">
        <v>0.77083333333333337</v>
      </c>
      <c r="T110" s="48">
        <v>0.78408564814814818</v>
      </c>
      <c r="U110" s="111">
        <v>5.7000000000000917</v>
      </c>
      <c r="V110" s="112">
        <v>19.083333333333332</v>
      </c>
      <c r="W110" s="113"/>
      <c r="X110" s="116"/>
      <c r="Y110" s="276"/>
      <c r="Z110" s="277"/>
      <c r="AA110" s="117">
        <f>M110-J110</f>
        <v>-471.61572052401743</v>
      </c>
      <c r="AB110" s="110">
        <f>M110/J110</f>
        <v>0.86899563318777295</v>
      </c>
      <c r="AC110" s="282"/>
    </row>
    <row r="111" spans="1:29" ht="15.75" customHeight="1">
      <c r="A111" s="37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37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37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37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37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37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37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37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37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37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37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37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37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3145.0658570994215</v>
      </c>
      <c r="N123" s="138">
        <f>M123/L123</f>
        <v>267.66517932761036</v>
      </c>
      <c r="O123" s="139">
        <f>L123-I123</f>
        <v>0</v>
      </c>
      <c r="P123" s="140">
        <f>N123-K123</f>
        <v>-38.717799395793918</v>
      </c>
      <c r="Q123" s="141">
        <f>N123/K123</f>
        <v>0.8736294047498393</v>
      </c>
      <c r="R123" s="291"/>
      <c r="S123" s="142">
        <f>S107</f>
        <v>0.70859953703703704</v>
      </c>
      <c r="T123" s="143">
        <f>INDEX(T107:T122,COUNTA(T107:T122))</f>
        <v>0.78408564814814818</v>
      </c>
      <c r="U123" s="144"/>
      <c r="V123" s="166"/>
      <c r="W123" s="167"/>
      <c r="X123" s="138"/>
      <c r="Y123" s="279"/>
      <c r="Z123" s="280"/>
      <c r="AA123" s="168">
        <f>M123-J123</f>
        <v>-454.93414290057854</v>
      </c>
      <c r="AB123" s="141">
        <f>M123/J123</f>
        <v>0.8736294047498393</v>
      </c>
      <c r="AC123" s="283"/>
    </row>
    <row r="124" spans="1:29" ht="15.75" customHeight="1">
      <c r="A124" s="377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1022</v>
      </c>
      <c r="G124" s="148">
        <f t="shared" ref="G124:G127" si="31">E124*F124</f>
        <v>22974.560000000001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2668.0203045685316</v>
      </c>
      <c r="N124" s="152">
        <f>M124/L124</f>
        <v>533.60406091370635</v>
      </c>
      <c r="O124" s="154">
        <f>L124-I124</f>
        <v>0</v>
      </c>
      <c r="P124" s="155">
        <f>N124-K124</f>
        <v>-66.395939086293652</v>
      </c>
      <c r="Q124" s="156">
        <f>N124/K124</f>
        <v>0.88934010152284393</v>
      </c>
      <c r="R124" s="289">
        <f>Q140</f>
        <v>0.89332196088806004</v>
      </c>
      <c r="S124" s="157">
        <v>0.70834490740740741</v>
      </c>
      <c r="T124" s="158">
        <v>0.72430555555555554</v>
      </c>
      <c r="U124" s="159"/>
      <c r="V124" s="160">
        <v>22.983333333333302</v>
      </c>
      <c r="W124" s="161"/>
      <c r="X124" s="162"/>
      <c r="Y124" s="292"/>
      <c r="Z124" s="293"/>
      <c r="AA124" s="115">
        <f>M124-J124</f>
        <v>-331.97969543146837</v>
      </c>
      <c r="AB124" s="156">
        <f>M124/J124</f>
        <v>0.88934010152284393</v>
      </c>
      <c r="AC124" s="281">
        <f>AB140</f>
        <v>0.89332196088806004</v>
      </c>
    </row>
    <row r="125" spans="1:29" ht="15.75" customHeight="1">
      <c r="A125" s="378"/>
      <c r="B125" s="100" t="s">
        <v>120</v>
      </c>
      <c r="C125" s="274" t="s">
        <v>147</v>
      </c>
      <c r="D125" s="275"/>
      <c r="E125" s="101">
        <v>24.54</v>
      </c>
      <c r="F125" s="102">
        <v>1502</v>
      </c>
      <c r="G125" s="103">
        <f t="shared" si="31"/>
        <v>36859.08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2667.5875678342336</v>
      </c>
      <c r="N125" s="106">
        <f>M125/L125</f>
        <v>666.8968919585584</v>
      </c>
      <c r="O125" s="108">
        <f>L125-I125</f>
        <v>0</v>
      </c>
      <c r="P125" s="109">
        <f>N125-K125</f>
        <v>-83.103108041441601</v>
      </c>
      <c r="Q125" s="110">
        <f>N125/K125</f>
        <v>0.88919585594474448</v>
      </c>
      <c r="R125" s="290"/>
      <c r="S125" s="47">
        <v>0.72862268518518514</v>
      </c>
      <c r="T125" s="48">
        <v>0.75208333333333333</v>
      </c>
      <c r="U125" s="111">
        <v>6.2166666666666259</v>
      </c>
      <c r="V125" s="112">
        <v>33.783333333333388</v>
      </c>
      <c r="W125" s="113"/>
      <c r="X125" s="116"/>
      <c r="Y125" s="276"/>
      <c r="Z125" s="277"/>
      <c r="AA125" s="117">
        <f>M125-J125</f>
        <v>-332.4124321657664</v>
      </c>
      <c r="AB125" s="110">
        <f>M125/J125</f>
        <v>0.88919585594474448</v>
      </c>
      <c r="AC125" s="282"/>
    </row>
    <row r="126" spans="1:29" ht="15.75" customHeight="1">
      <c r="A126" s="378"/>
      <c r="B126" s="100" t="s">
        <v>120</v>
      </c>
      <c r="C126" s="274" t="s">
        <v>144</v>
      </c>
      <c r="D126" s="275"/>
      <c r="E126" s="101">
        <v>16.7</v>
      </c>
      <c r="F126" s="102">
        <v>926</v>
      </c>
      <c r="G126" s="103">
        <f t="shared" si="31"/>
        <v>15464.199999999999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2960.5683836589692</v>
      </c>
      <c r="N126" s="106">
        <f>M126/L126</f>
        <v>986.85612788632307</v>
      </c>
      <c r="O126" s="108">
        <f>L126-I126</f>
        <v>0</v>
      </c>
      <c r="P126" s="109">
        <f>N126-K126</f>
        <v>-113.14387211367693</v>
      </c>
      <c r="Q126" s="110">
        <f>N126/K126</f>
        <v>0.89714193444211188</v>
      </c>
      <c r="R126" s="290"/>
      <c r="S126" s="47">
        <v>0.75571759259259264</v>
      </c>
      <c r="T126" s="48">
        <v>0.76875000000000004</v>
      </c>
      <c r="U126" s="111">
        <v>5.2333333333334053</v>
      </c>
      <c r="V126" s="112">
        <v>18.766666666666669</v>
      </c>
      <c r="W126" s="113"/>
      <c r="X126" s="116"/>
      <c r="Y126" s="276"/>
      <c r="Z126" s="277"/>
      <c r="AA126" s="117">
        <f>M126-J126</f>
        <v>-339.4316163410308</v>
      </c>
      <c r="AB126" s="110">
        <f>M126/J126</f>
        <v>0.89714193444211188</v>
      </c>
      <c r="AC126" s="282"/>
    </row>
    <row r="127" spans="1:29" ht="15.75" customHeight="1">
      <c r="A127" s="378"/>
      <c r="B127" s="100" t="s">
        <v>120</v>
      </c>
      <c r="C127" s="274" t="s">
        <v>149</v>
      </c>
      <c r="D127" s="275"/>
      <c r="E127" s="101">
        <v>17.89</v>
      </c>
      <c r="F127" s="102">
        <v>3499</v>
      </c>
      <c r="G127" s="103">
        <f t="shared" si="31"/>
        <v>62597.11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2959.6804511278219</v>
      </c>
      <c r="N127" s="106">
        <f>M127/L127</f>
        <v>739.92011278195548</v>
      </c>
      <c r="O127" s="108">
        <f>L127-I127</f>
        <v>0</v>
      </c>
      <c r="P127" s="109">
        <f>N127-K127</f>
        <v>-85.079887218044519</v>
      </c>
      <c r="Q127" s="110">
        <f>N127/K127</f>
        <v>0.89687286397812782</v>
      </c>
      <c r="R127" s="290"/>
      <c r="S127" s="47">
        <v>0.77226851851851852</v>
      </c>
      <c r="T127" s="48">
        <v>0.82152777777777775</v>
      </c>
      <c r="U127" s="111">
        <v>5.066666666666606</v>
      </c>
      <c r="V127" s="112">
        <v>70.93333333333328</v>
      </c>
      <c r="W127" s="113"/>
      <c r="X127" s="116"/>
      <c r="Y127" s="276"/>
      <c r="Z127" s="277"/>
      <c r="AA127" s="117">
        <f>M127-J127</f>
        <v>-340.31954887217807</v>
      </c>
      <c r="AB127" s="110">
        <f>M127/J127</f>
        <v>0.89687286397812782</v>
      </c>
      <c r="AC127" s="282"/>
    </row>
    <row r="128" spans="1:29" ht="15.75" customHeight="1">
      <c r="A128" s="378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378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378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378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378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378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378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378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378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378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378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378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379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2813.964176797389</v>
      </c>
      <c r="N140" s="138">
        <f>M140/L140</f>
        <v>703.49104419934724</v>
      </c>
      <c r="O140" s="139">
        <f>L140-I140</f>
        <v>0</v>
      </c>
      <c r="P140" s="140">
        <f>N140-K140</f>
        <v>-84.008955800652757</v>
      </c>
      <c r="Q140" s="141">
        <f>N140/K140</f>
        <v>0.89332196088806004</v>
      </c>
      <c r="R140" s="291"/>
      <c r="S140" s="142">
        <f>S124</f>
        <v>0.70834490740740741</v>
      </c>
      <c r="T140" s="143">
        <f>INDEX(T124:T139,COUNTA(T124:T139))</f>
        <v>0.82152777777777775</v>
      </c>
      <c r="U140" s="144"/>
      <c r="V140" s="166"/>
      <c r="W140" s="99"/>
      <c r="X140" s="69"/>
      <c r="Y140" s="279"/>
      <c r="Z140" s="280"/>
      <c r="AA140" s="168">
        <f>M140-J140</f>
        <v>-336.03582320261103</v>
      </c>
      <c r="AB140" s="141">
        <f>M140/J140</f>
        <v>0.89332196088806004</v>
      </c>
      <c r="AC140" s="283"/>
    </row>
    <row r="141" spans="1:29" ht="15.75" customHeight="1">
      <c r="A141" s="37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1160</v>
      </c>
      <c r="G141" s="148">
        <f t="shared" ref="G141:G143" si="36">E141*F141</f>
        <v>25844.800000000003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2957.507082152988</v>
      </c>
      <c r="N141" s="152">
        <f>M141/L141</f>
        <v>591.5014164305976</v>
      </c>
      <c r="O141" s="154">
        <f>L141-I141</f>
        <v>0</v>
      </c>
      <c r="P141" s="155">
        <f>N141-K141</f>
        <v>-68.498583569402399</v>
      </c>
      <c r="Q141" s="156">
        <f>N141/K141</f>
        <v>0.89621426731908727</v>
      </c>
      <c r="R141" s="289">
        <f>Q157</f>
        <v>0.89691672683192802</v>
      </c>
      <c r="S141" s="157">
        <v>0.70865740740740746</v>
      </c>
      <c r="T141" s="158">
        <v>0.72499999999999998</v>
      </c>
      <c r="U141" s="159"/>
      <c r="V141" s="160">
        <v>23.533333333333228</v>
      </c>
      <c r="W141" s="161"/>
      <c r="X141" s="162"/>
      <c r="Y141" s="292"/>
      <c r="Z141" s="293"/>
      <c r="AA141" s="115">
        <f>M141-J141</f>
        <v>-342.492917847012</v>
      </c>
      <c r="AB141" s="156">
        <f>M141/J141</f>
        <v>0.89621426731908727</v>
      </c>
      <c r="AC141" s="281">
        <f>AB157</f>
        <v>0.89691672683192791</v>
      </c>
    </row>
    <row r="142" spans="1:29" ht="15.75" customHeight="1">
      <c r="A142" s="375"/>
      <c r="B142" s="100" t="s">
        <v>120</v>
      </c>
      <c r="C142" s="274" t="s">
        <v>145</v>
      </c>
      <c r="D142" s="275"/>
      <c r="E142" s="101">
        <v>18.18</v>
      </c>
      <c r="F142" s="102">
        <v>447</v>
      </c>
      <c r="G142" s="103">
        <f t="shared" si="36"/>
        <v>8126.46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2963.5359116022178</v>
      </c>
      <c r="N142" s="106">
        <f>M142/L142</f>
        <v>740.88397790055444</v>
      </c>
      <c r="O142" s="108">
        <f>L142-I142</f>
        <v>0</v>
      </c>
      <c r="P142" s="109">
        <f>N142-K142</f>
        <v>-84.116022099445559</v>
      </c>
      <c r="Q142" s="110">
        <f>N142/K142</f>
        <v>0.89804118533400534</v>
      </c>
      <c r="R142" s="290"/>
      <c r="S142" s="47">
        <v>0.72847222222222219</v>
      </c>
      <c r="T142" s="48">
        <v>0.73475694444444439</v>
      </c>
      <c r="U142" s="111">
        <v>4.9999999999999822</v>
      </c>
      <c r="V142" s="112">
        <v>9.0499999999999758</v>
      </c>
      <c r="W142" s="113"/>
      <c r="X142" s="116"/>
      <c r="Y142" s="276"/>
      <c r="Z142" s="277"/>
      <c r="AA142" s="117">
        <f>M142-J142</f>
        <v>-336.46408839778223</v>
      </c>
      <c r="AB142" s="110">
        <f>M142/J142</f>
        <v>0.89804118533400534</v>
      </c>
      <c r="AC142" s="282"/>
    </row>
    <row r="143" spans="1:29" ht="15.75" customHeight="1">
      <c r="A143" s="375"/>
      <c r="B143" s="100" t="s">
        <v>120</v>
      </c>
      <c r="C143" s="274" t="s">
        <v>150</v>
      </c>
      <c r="D143" s="275"/>
      <c r="E143" s="101">
        <v>16.66</v>
      </c>
      <c r="F143" s="102">
        <v>5243</v>
      </c>
      <c r="G143" s="103">
        <f t="shared" si="36"/>
        <v>87348.38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2958.4326018808806</v>
      </c>
      <c r="N143" s="106">
        <f>M143/L143</f>
        <v>739.60815047022015</v>
      </c>
      <c r="O143" s="108">
        <f>L143-I143</f>
        <v>0</v>
      </c>
      <c r="P143" s="109">
        <f>N143-K143</f>
        <v>-85.391849529779847</v>
      </c>
      <c r="Q143" s="110">
        <f>N143/K143</f>
        <v>0.89649472784269113</v>
      </c>
      <c r="R143" s="290"/>
      <c r="S143" s="47">
        <v>0.73819444444444449</v>
      </c>
      <c r="T143" s="48">
        <v>0.812037037037037</v>
      </c>
      <c r="U143" s="111">
        <v>4.9500000000001343</v>
      </c>
      <c r="V143" s="112">
        <v>106.33333333333323</v>
      </c>
      <c r="W143" s="113"/>
      <c r="X143" s="116"/>
      <c r="Y143" s="276"/>
      <c r="Z143" s="277"/>
      <c r="AA143" s="117">
        <f>M143-J143</f>
        <v>-341.56739811911939</v>
      </c>
      <c r="AB143" s="110">
        <f>M143/J143</f>
        <v>0.89649472784269113</v>
      </c>
      <c r="AC143" s="282"/>
    </row>
    <row r="144" spans="1:29" ht="15.75" customHeight="1">
      <c r="A144" s="37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37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37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37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37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37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37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37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37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37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37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37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37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37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2959.8251985453621</v>
      </c>
      <c r="N157" s="138">
        <f>M157/L157</f>
        <v>683.03658427969901</v>
      </c>
      <c r="O157" s="139">
        <f>L157-I157</f>
        <v>0</v>
      </c>
      <c r="P157" s="140">
        <f>N157-K157</f>
        <v>-78.501877258762534</v>
      </c>
      <c r="Q157" s="141">
        <f>N157/K157</f>
        <v>0.89691672683192802</v>
      </c>
      <c r="R157" s="291"/>
      <c r="S157" s="142">
        <f>S141</f>
        <v>0.70865740740740746</v>
      </c>
      <c r="T157" s="143">
        <f>INDEX(T141:T156,COUNTA(T141:T156))</f>
        <v>0.812037037037037</v>
      </c>
      <c r="U157" s="144"/>
      <c r="V157" s="166"/>
      <c r="W157" s="99"/>
      <c r="X157" s="69"/>
      <c r="Y157" s="279"/>
      <c r="Z157" s="280"/>
      <c r="AA157" s="168">
        <f>M157-J157</f>
        <v>-340.17480145463787</v>
      </c>
      <c r="AB157" s="141">
        <f>M157/J157</f>
        <v>0.89691672683192791</v>
      </c>
      <c r="AC157" s="283"/>
    </row>
    <row r="158" spans="1:29" ht="15.75" customHeight="1">
      <c r="A158" s="377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5419</v>
      </c>
      <c r="G158" s="148">
        <f t="shared" ref="G158:G159" si="41">E158*F158</f>
        <v>76028.569999999992</v>
      </c>
      <c r="H158" s="149"/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2690.8137931034498</v>
      </c>
      <c r="N158" s="152">
        <f>M158/L158</f>
        <v>896.93793103448331</v>
      </c>
      <c r="O158" s="154">
        <f>L158-I158</f>
        <v>0</v>
      </c>
      <c r="P158" s="155">
        <f>N158-K158</f>
        <v>-103.06206896551669</v>
      </c>
      <c r="Q158" s="156">
        <f>N158/K158</f>
        <v>0.89693793103448327</v>
      </c>
      <c r="R158" s="289">
        <f>Q174</f>
        <v>0.88326186868567591</v>
      </c>
      <c r="S158" s="157">
        <v>0.70844907407407409</v>
      </c>
      <c r="T158" s="158">
        <v>0.79236111111111107</v>
      </c>
      <c r="U158" s="159"/>
      <c r="V158" s="160">
        <v>120.83333333333326</v>
      </c>
      <c r="W158" s="161"/>
      <c r="X158" s="162"/>
      <c r="Y158" s="292"/>
      <c r="Z158" s="293"/>
      <c r="AA158" s="115">
        <f>M158-J158</f>
        <v>-309.18620689655017</v>
      </c>
      <c r="AB158" s="156">
        <f>M158/J158</f>
        <v>0.89693793103448327</v>
      </c>
      <c r="AC158" s="281">
        <f>AB174</f>
        <v>0.88326186868567591</v>
      </c>
    </row>
    <row r="159" spans="1:29" ht="15.75" customHeight="1">
      <c r="A159" s="378"/>
      <c r="B159" s="100" t="s">
        <v>120</v>
      </c>
      <c r="C159" s="274" t="s">
        <v>154</v>
      </c>
      <c r="D159" s="275"/>
      <c r="E159" s="101">
        <v>14.28</v>
      </c>
      <c r="F159" s="102">
        <v>6362</v>
      </c>
      <c r="G159" s="103">
        <f t="shared" si="41"/>
        <v>90849.36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3138.7145402220108</v>
      </c>
      <c r="N159" s="106">
        <f>M159/L159</f>
        <v>1046.2381800740036</v>
      </c>
      <c r="O159" s="108">
        <f>L159-I159</f>
        <v>0</v>
      </c>
      <c r="P159" s="109">
        <f>N159-K159</f>
        <v>-153.76181992599641</v>
      </c>
      <c r="Q159" s="110">
        <f>N159/K159</f>
        <v>0.87186515006166965</v>
      </c>
      <c r="R159" s="290"/>
      <c r="S159" s="47">
        <v>0.80304398148148148</v>
      </c>
      <c r="T159" s="48">
        <v>0.88749999999999996</v>
      </c>
      <c r="U159" s="111">
        <v>15.383333333333393</v>
      </c>
      <c r="V159" s="112">
        <v>121.6166666666666</v>
      </c>
      <c r="W159" s="113"/>
      <c r="X159" s="116"/>
      <c r="Y159" s="276"/>
      <c r="Z159" s="277"/>
      <c r="AA159" s="117">
        <f>M159-J159</f>
        <v>-461.28545977798922</v>
      </c>
      <c r="AB159" s="110">
        <f>M159/J159</f>
        <v>0.87186515006166965</v>
      </c>
      <c r="AC159" s="282"/>
    </row>
    <row r="160" spans="1:29" ht="15.75" customHeight="1">
      <c r="A160" s="378"/>
      <c r="B160" s="100"/>
      <c r="C160" s="274"/>
      <c r="D160" s="275"/>
      <c r="E160" s="101"/>
      <c r="F160" s="102"/>
      <c r="G160" s="103"/>
      <c r="H160" s="26"/>
      <c r="I160" s="104"/>
      <c r="J160" s="105"/>
      <c r="K160" s="106"/>
      <c r="L160" s="107"/>
      <c r="M160" s="105"/>
      <c r="N160" s="106"/>
      <c r="O160" s="108"/>
      <c r="P160" s="109"/>
      <c r="Q160" s="110"/>
      <c r="R160" s="290"/>
      <c r="S160" s="47"/>
      <c r="T160" s="48"/>
      <c r="U160" s="111"/>
      <c r="V160" s="112"/>
      <c r="W160" s="113"/>
      <c r="X160" s="116"/>
      <c r="Y160" s="276"/>
      <c r="Z160" s="277"/>
      <c r="AA160" s="117"/>
      <c r="AB160" s="110"/>
      <c r="AC160" s="282"/>
    </row>
    <row r="161" spans="1:29" ht="15.75" customHeight="1">
      <c r="A161" s="378"/>
      <c r="B161" s="100"/>
      <c r="C161" s="274"/>
      <c r="D161" s="275"/>
      <c r="E161" s="101"/>
      <c r="F161" s="102"/>
      <c r="G161" s="103"/>
      <c r="H161" s="26"/>
      <c r="I161" s="104"/>
      <c r="J161" s="105"/>
      <c r="K161" s="106"/>
      <c r="L161" s="107"/>
      <c r="M161" s="105"/>
      <c r="N161" s="106"/>
      <c r="O161" s="108"/>
      <c r="P161" s="109"/>
      <c r="Q161" s="110"/>
      <c r="R161" s="290"/>
      <c r="S161" s="47"/>
      <c r="T161" s="48"/>
      <c r="U161" s="111"/>
      <c r="V161" s="112"/>
      <c r="W161" s="113"/>
      <c r="X161" s="116"/>
      <c r="Y161" s="276"/>
      <c r="Z161" s="277"/>
      <c r="AA161" s="117"/>
      <c r="AB161" s="110"/>
      <c r="AC161" s="282"/>
    </row>
    <row r="162" spans="1:29" ht="15.75" customHeight="1">
      <c r="A162" s="378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378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378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378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378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378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378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378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378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378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378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378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379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2914.7641666627305</v>
      </c>
      <c r="N174" s="138">
        <f t="shared" ref="N174:N179" si="45">M174/L174</f>
        <v>971.58805555424351</v>
      </c>
      <c r="O174" s="139">
        <f t="shared" ref="O174:O179" si="46">L174-I174</f>
        <v>0</v>
      </c>
      <c r="P174" s="140">
        <f t="shared" ref="P174:P179" si="47">N174-K174</f>
        <v>-128.41194444575649</v>
      </c>
      <c r="Q174" s="141">
        <f t="shared" ref="Q174:Q179" si="48">N174/K174</f>
        <v>0.88326186868567591</v>
      </c>
      <c r="R174" s="291"/>
      <c r="S174" s="142">
        <f>S158</f>
        <v>0.70844907407407409</v>
      </c>
      <c r="T174" s="143">
        <f>INDEX(T158:T173,COUNTA(T158:T173))</f>
        <v>0.88749999999999996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-385.23583333726947</v>
      </c>
      <c r="AB174" s="141">
        <f t="shared" ref="AB174:AB179" si="50">M174/J174</f>
        <v>0.88326186868567591</v>
      </c>
      <c r="AC174" s="283"/>
    </row>
    <row r="175" spans="1:29" ht="15.75" customHeight="1">
      <c r="A175" s="37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1288</v>
      </c>
      <c r="G175" s="148">
        <f t="shared" ref="G175:G179" si="51">E175*F175</f>
        <v>23415.84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2691.1201392919365</v>
      </c>
      <c r="N175" s="152">
        <f t="shared" si="45"/>
        <v>672.78003482298413</v>
      </c>
      <c r="O175" s="154">
        <f t="shared" si="46"/>
        <v>0</v>
      </c>
      <c r="P175" s="155">
        <f t="shared" si="47"/>
        <v>-77.219965177015865</v>
      </c>
      <c r="Q175" s="156">
        <f t="shared" si="48"/>
        <v>0.8970400464306455</v>
      </c>
      <c r="R175" s="289">
        <f>Q191</f>
        <v>0.88266314796159795</v>
      </c>
      <c r="S175" s="157">
        <v>0.70853009259259259</v>
      </c>
      <c r="T175" s="158">
        <v>0.72847222222222219</v>
      </c>
      <c r="U175" s="159"/>
      <c r="V175" s="160">
        <v>28.716666666666626</v>
      </c>
      <c r="W175" s="158"/>
      <c r="X175" s="169"/>
      <c r="Y175" s="292"/>
      <c r="Z175" s="293"/>
      <c r="AA175" s="171">
        <f t="shared" si="49"/>
        <v>-308.87986070806346</v>
      </c>
      <c r="AB175" s="156">
        <f t="shared" si="50"/>
        <v>0.8970400464306455</v>
      </c>
      <c r="AC175" s="281">
        <f>AB191</f>
        <v>0.88266314796159784</v>
      </c>
    </row>
    <row r="176" spans="1:29" ht="15.75" customHeight="1">
      <c r="A176" s="375"/>
      <c r="B176" s="100" t="s">
        <v>120</v>
      </c>
      <c r="C176" s="274" t="s">
        <v>158</v>
      </c>
      <c r="D176" s="275"/>
      <c r="E176" s="101">
        <v>24.82</v>
      </c>
      <c r="F176" s="102">
        <v>1852</v>
      </c>
      <c r="G176" s="103">
        <f t="shared" si="51"/>
        <v>45966.64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2928.0632411067304</v>
      </c>
      <c r="N176" s="106">
        <f t="shared" si="45"/>
        <v>732.0158102766826</v>
      </c>
      <c r="O176" s="108">
        <f t="shared" si="46"/>
        <v>0</v>
      </c>
      <c r="P176" s="109">
        <f t="shared" si="47"/>
        <v>-92.9841897233174</v>
      </c>
      <c r="Q176" s="110">
        <f t="shared" si="48"/>
        <v>0.88729189124446373</v>
      </c>
      <c r="R176" s="290"/>
      <c r="S176" s="47">
        <v>0.73892361111111116</v>
      </c>
      <c r="T176" s="48">
        <v>0.76527777777777772</v>
      </c>
      <c r="U176" s="111">
        <v>15.050000000000114</v>
      </c>
      <c r="V176" s="112">
        <v>37.949999999999861</v>
      </c>
      <c r="W176" s="113"/>
      <c r="X176" s="13"/>
      <c r="Y176" s="276"/>
      <c r="Z176" s="277"/>
      <c r="AA176" s="172">
        <f t="shared" si="49"/>
        <v>-371.9367588932696</v>
      </c>
      <c r="AB176" s="110">
        <f t="shared" si="50"/>
        <v>0.88729189124446373</v>
      </c>
      <c r="AC176" s="282"/>
    </row>
    <row r="177" spans="1:29" ht="15.75" customHeight="1">
      <c r="A177" s="375"/>
      <c r="B177" s="100" t="s">
        <v>120</v>
      </c>
      <c r="C177" s="274" t="s">
        <v>159</v>
      </c>
      <c r="D177" s="275"/>
      <c r="E177" s="101">
        <v>25.03</v>
      </c>
      <c r="F177" s="102">
        <v>1313</v>
      </c>
      <c r="G177" s="103">
        <f t="shared" si="51"/>
        <v>32864.39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2928.6245353159975</v>
      </c>
      <c r="N177" s="106">
        <f t="shared" si="45"/>
        <v>732.15613382899937</v>
      </c>
      <c r="O177" s="108">
        <f t="shared" si="46"/>
        <v>0</v>
      </c>
      <c r="P177" s="109">
        <f t="shared" si="47"/>
        <v>-92.843866171000627</v>
      </c>
      <c r="Q177" s="110">
        <f t="shared" si="48"/>
        <v>0.8874619803987871</v>
      </c>
      <c r="R177" s="290"/>
      <c r="S177" s="47">
        <v>0.77576388888888892</v>
      </c>
      <c r="T177" s="48">
        <v>0.7944444444444444</v>
      </c>
      <c r="U177" s="111">
        <v>15.100000000000122</v>
      </c>
      <c r="V177" s="112">
        <v>26.899999999999888</v>
      </c>
      <c r="W177" s="113"/>
      <c r="X177" s="13"/>
      <c r="Y177" s="276"/>
      <c r="Z177" s="277"/>
      <c r="AA177" s="172">
        <f t="shared" si="49"/>
        <v>-371.37546468400251</v>
      </c>
      <c r="AB177" s="110">
        <f t="shared" si="50"/>
        <v>0.8874619803987871</v>
      </c>
      <c r="AC177" s="282"/>
    </row>
    <row r="178" spans="1:29" ht="15.75" customHeight="1">
      <c r="A178" s="375"/>
      <c r="B178" s="100" t="s">
        <v>120</v>
      </c>
      <c r="C178" s="274" t="s">
        <v>157</v>
      </c>
      <c r="D178" s="275"/>
      <c r="E178" s="101">
        <v>18.18</v>
      </c>
      <c r="F178" s="102">
        <v>787</v>
      </c>
      <c r="G178" s="103">
        <f t="shared" si="51"/>
        <v>14307.66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3141.0199556541006</v>
      </c>
      <c r="N178" s="106">
        <f t="shared" si="45"/>
        <v>1047.0066518847002</v>
      </c>
      <c r="O178" s="108">
        <f t="shared" si="46"/>
        <v>0</v>
      </c>
      <c r="P178" s="109">
        <f t="shared" si="47"/>
        <v>-152.9933481152998</v>
      </c>
      <c r="Q178" s="110">
        <f t="shared" si="48"/>
        <v>0.87250554323725016</v>
      </c>
      <c r="R178" s="290"/>
      <c r="S178" s="47">
        <v>0.80555555555555558</v>
      </c>
      <c r="T178" s="48">
        <v>0.8159953703703704</v>
      </c>
      <c r="U178" s="111">
        <v>16.000000000000103</v>
      </c>
      <c r="V178" s="112">
        <v>15.033333333333339</v>
      </c>
      <c r="W178" s="113"/>
      <c r="X178" s="13"/>
      <c r="Y178" s="276"/>
      <c r="Z178" s="277"/>
      <c r="AA178" s="172">
        <f t="shared" si="49"/>
        <v>-458.98004434589939</v>
      </c>
      <c r="AB178" s="110">
        <f t="shared" si="50"/>
        <v>0.87250554323725016</v>
      </c>
      <c r="AC178" s="282"/>
    </row>
    <row r="179" spans="1:29" ht="15.75" customHeight="1">
      <c r="A179" s="375"/>
      <c r="B179" s="100" t="s">
        <v>120</v>
      </c>
      <c r="C179" s="274" t="s">
        <v>156</v>
      </c>
      <c r="D179" s="275"/>
      <c r="E179" s="101">
        <v>18.18</v>
      </c>
      <c r="F179" s="102">
        <v>2607</v>
      </c>
      <c r="G179" s="103">
        <f t="shared" si="51"/>
        <v>47395.26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3139.9130143860784</v>
      </c>
      <c r="N179" s="106">
        <f t="shared" si="45"/>
        <v>1046.6376714620262</v>
      </c>
      <c r="O179" s="108">
        <f t="shared" si="46"/>
        <v>0</v>
      </c>
      <c r="P179" s="109">
        <f t="shared" si="47"/>
        <v>-153.36232853797378</v>
      </c>
      <c r="Q179" s="110">
        <f t="shared" si="48"/>
        <v>0.8721980595516885</v>
      </c>
      <c r="R179" s="290"/>
      <c r="S179" s="47">
        <v>0.82651620370370371</v>
      </c>
      <c r="T179" s="48">
        <v>0.86111111111111116</v>
      </c>
      <c r="U179" s="111">
        <v>15.14999999999997</v>
      </c>
      <c r="V179" s="112">
        <v>49.816666666666727</v>
      </c>
      <c r="W179" s="113"/>
      <c r="X179" s="116"/>
      <c r="Y179" s="276"/>
      <c r="Z179" s="277"/>
      <c r="AA179" s="172">
        <f t="shared" si="49"/>
        <v>-460.08698561392157</v>
      </c>
      <c r="AB179" s="110">
        <f t="shared" si="50"/>
        <v>0.8721980595516885</v>
      </c>
      <c r="AC179" s="282"/>
    </row>
    <row r="180" spans="1:29" ht="15.75" customHeight="1">
      <c r="A180" s="37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37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37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37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37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37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37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37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37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37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37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37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2965.7481771509688</v>
      </c>
      <c r="N191" s="138">
        <f>M191/L191</f>
        <v>823.81893809749135</v>
      </c>
      <c r="O191" s="139">
        <f>L191-I191</f>
        <v>0</v>
      </c>
      <c r="P191" s="140">
        <f>N191-K191</f>
        <v>-109.5143952358419</v>
      </c>
      <c r="Q191" s="141">
        <f>N191/K191</f>
        <v>0.88266314796159795</v>
      </c>
      <c r="R191" s="291"/>
      <c r="S191" s="142">
        <f>S175</f>
        <v>0.70853009259259259</v>
      </c>
      <c r="T191" s="143">
        <f>INDEX(T175:T190,COUNTA(T175:T190))</f>
        <v>0.86111111111111116</v>
      </c>
      <c r="U191" s="144"/>
      <c r="V191" s="166"/>
      <c r="W191" s="167"/>
      <c r="X191" s="138"/>
      <c r="Y191" s="279"/>
      <c r="Z191" s="280"/>
      <c r="AA191" s="174">
        <f>M191-J191</f>
        <v>-394.25182284903121</v>
      </c>
      <c r="AB191" s="141">
        <f>M191/J191</f>
        <v>0.88266314796159784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319" priority="1" operator="greaterThan">
      <formula>0</formula>
    </cfRule>
  </conditionalFormatting>
  <conditionalFormatting sqref="P5:P191 AA5:AA191">
    <cfRule type="cellIs" dxfId="318" priority="4" operator="lessThan">
      <formula>0</formula>
    </cfRule>
  </conditionalFormatting>
  <conditionalFormatting sqref="Q5:Q191 AB5:AB191">
    <cfRule type="cellIs" dxfId="317" priority="2" operator="greaterThan">
      <formula>1</formula>
    </cfRule>
    <cfRule type="cellIs" dxfId="316" priority="3" operator="lessThan">
      <formula>0.8</formula>
    </cfRule>
  </conditionalFormatting>
  <conditionalFormatting sqref="AC5:AC6 R5:R191 AC107:AC112">
    <cfRule type="cellIs" dxfId="315" priority="5" operator="lessThan">
      <formula>0.8</formula>
    </cfRule>
  </conditionalFormatting>
  <conditionalFormatting sqref="AC12:AC20">
    <cfRule type="cellIs" dxfId="314" priority="15" operator="lessThan">
      <formula>0.8</formula>
    </cfRule>
  </conditionalFormatting>
  <conditionalFormatting sqref="AC22:AC27">
    <cfRule type="cellIs" dxfId="313" priority="14" operator="lessThan">
      <formula>0.8</formula>
    </cfRule>
  </conditionalFormatting>
  <conditionalFormatting sqref="AC39:AC44">
    <cfRule type="cellIs" dxfId="312" priority="12" operator="lessThan">
      <formula>0.8</formula>
    </cfRule>
  </conditionalFormatting>
  <conditionalFormatting sqref="AC56">
    <cfRule type="cellIs" dxfId="311" priority="13" operator="lessThan">
      <formula>0.8</formula>
    </cfRule>
  </conditionalFormatting>
  <conditionalFormatting sqref="AC73">
    <cfRule type="cellIs" dxfId="310" priority="7" operator="lessThan">
      <formula>0.8</formula>
    </cfRule>
  </conditionalFormatting>
  <conditionalFormatting sqref="AC90:AC95">
    <cfRule type="cellIs" dxfId="309" priority="6" operator="lessThan">
      <formula>0.8</formula>
    </cfRule>
  </conditionalFormatting>
  <conditionalFormatting sqref="AC124">
    <cfRule type="cellIs" dxfId="308" priority="11" operator="lessThan">
      <formula>0.8</formula>
    </cfRule>
  </conditionalFormatting>
  <conditionalFormatting sqref="AC141">
    <cfRule type="cellIs" dxfId="307" priority="10" operator="lessThan">
      <formula>0.8</formula>
    </cfRule>
  </conditionalFormatting>
  <conditionalFormatting sqref="AC158">
    <cfRule type="cellIs" dxfId="306" priority="9" operator="lessThan">
      <formula>0.8</formula>
    </cfRule>
  </conditionalFormatting>
  <conditionalFormatting sqref="AC175:AC180">
    <cfRule type="cellIs" dxfId="305" priority="8" operator="lessThan">
      <formula>0.8</formula>
    </cfRule>
  </conditionalFormatting>
  <dataValidations count="1">
    <dataValidation type="list" allowBlank="1" showInputMessage="1" showErrorMessage="1" sqref="Y5:Z191" xr:uid="{DA385E12-0E80-4B87-AB69-E0C848C8EBDB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5654-15BC-44CF-8742-4A0DA1719301}">
  <sheetPr>
    <tabColor theme="9" tint="0.59999389629810485"/>
    <pageSetUpPr fitToPage="1"/>
  </sheetPr>
  <dimension ref="A1:AG120"/>
  <sheetViews>
    <sheetView topLeftCell="E1" zoomScale="85" zoomScaleNormal="85" workbookViewId="0">
      <pane ySplit="4" topLeftCell="A83" activePane="bottomLeft" state="frozen"/>
      <selection activeCell="M42" sqref="M42"/>
      <selection pane="bottomLeft" activeCell="X96" sqref="X9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35925</v>
      </c>
      <c r="E1" s="88" t="s">
        <v>3</v>
      </c>
      <c r="F1" s="89">
        <f>SUM(G5:G106)</f>
        <v>1873142.0200000003</v>
      </c>
      <c r="G1" s="90" t="s">
        <v>84</v>
      </c>
      <c r="H1" s="91">
        <f>L21+L38+L55+L72+L89+L106</f>
        <v>114.71666666666667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46066</v>
      </c>
      <c r="B2" s="332"/>
      <c r="C2" s="92" t="s">
        <v>40</v>
      </c>
      <c r="D2" s="93">
        <f>AVERAGE(N21,N38,N55,N72,N89,N106)</f>
        <v>149.87285775088165</v>
      </c>
      <c r="E2" s="93" t="s">
        <v>91</v>
      </c>
      <c r="F2" s="94">
        <f>F1/D1</f>
        <v>52.140348503827425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30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377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3310</v>
      </c>
      <c r="G5" s="148">
        <f t="shared" ref="G5:G9" si="0">E5*F5</f>
        <v>187908.7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1779.569892473118</v>
      </c>
      <c r="N5" s="152">
        <f>M5/L5</f>
        <v>71.182795698924721</v>
      </c>
      <c r="O5" s="154">
        <f>L5-I5</f>
        <v>0</v>
      </c>
      <c r="P5" s="155">
        <f>N5-K5</f>
        <v>-8.8172043010752787</v>
      </c>
      <c r="Q5" s="156">
        <f>N5/K5</f>
        <v>0.88978494623655902</v>
      </c>
      <c r="R5" s="289">
        <f>Q21</f>
        <v>0.905070230152486</v>
      </c>
      <c r="S5" s="157">
        <v>0.29194444444444445</v>
      </c>
      <c r="T5" s="158">
        <v>0.36944444444444446</v>
      </c>
      <c r="U5" s="159"/>
      <c r="V5" s="160">
        <v>111.60000000000002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-220.43010752688201</v>
      </c>
      <c r="AF5" s="132">
        <f>M5/J5</f>
        <v>0.88978494623655902</v>
      </c>
      <c r="AG5" s="373">
        <f>AF21</f>
        <v>0.93523923782423557</v>
      </c>
    </row>
    <row r="6" spans="1:33" ht="15.75" customHeight="1">
      <c r="A6" s="378"/>
      <c r="B6" s="100" t="s">
        <v>185</v>
      </c>
      <c r="C6" s="361" t="s">
        <v>186</v>
      </c>
      <c r="D6" s="361"/>
      <c r="E6" s="101">
        <v>77.34</v>
      </c>
      <c r="F6" s="102">
        <v>1114</v>
      </c>
      <c r="G6" s="103">
        <f t="shared" si="0"/>
        <v>86156.760000000009</v>
      </c>
      <c r="H6" s="26"/>
      <c r="I6" s="104">
        <v>25</v>
      </c>
      <c r="J6" s="105">
        <v>2000</v>
      </c>
      <c r="K6" s="106">
        <f t="shared" ref="K6:K27" si="1">J6/I6</f>
        <v>80</v>
      </c>
      <c r="L6" s="107">
        <v>25</v>
      </c>
      <c r="M6" s="105">
        <f>F6/V6*60</f>
        <v>1781.6081741448218</v>
      </c>
      <c r="N6" s="106">
        <f>M6/L6</f>
        <v>71.264326965792876</v>
      </c>
      <c r="O6" s="108">
        <f>L6-I6</f>
        <v>0</v>
      </c>
      <c r="P6" s="109">
        <f>N6-K6</f>
        <v>-8.7356730342071245</v>
      </c>
      <c r="Q6" s="110">
        <f>N6/K6</f>
        <v>0.89080408707241099</v>
      </c>
      <c r="R6" s="290"/>
      <c r="S6" s="47">
        <v>0.3732523148148148</v>
      </c>
      <c r="T6" s="48">
        <v>0.39930555555555558</v>
      </c>
      <c r="U6" s="111">
        <v>5.4833333333332845</v>
      </c>
      <c r="V6" s="112">
        <v>37.516666666666723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-218.39182585517824</v>
      </c>
      <c r="AF6" s="110">
        <f>M6/J6</f>
        <v>0.89080408707241088</v>
      </c>
      <c r="AG6" s="359"/>
    </row>
    <row r="7" spans="1:33" ht="15.75" customHeight="1">
      <c r="A7" s="378"/>
      <c r="B7" s="100" t="s">
        <v>185</v>
      </c>
      <c r="C7" s="361" t="s">
        <v>192</v>
      </c>
      <c r="D7" s="361"/>
      <c r="E7" s="101">
        <v>59.34</v>
      </c>
      <c r="F7" s="102">
        <v>809</v>
      </c>
      <c r="G7" s="103">
        <f t="shared" si="0"/>
        <v>48006.060000000005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1781.2844036697286</v>
      </c>
      <c r="N7" s="106">
        <f>M7/L7</f>
        <v>74.220183486238696</v>
      </c>
      <c r="O7" s="108">
        <f>L7-I7</f>
        <v>0</v>
      </c>
      <c r="P7" s="109">
        <f>N7-K7</f>
        <v>-9.1131498470946326</v>
      </c>
      <c r="Q7" s="110">
        <f>N7/K7</f>
        <v>0.89064220183486442</v>
      </c>
      <c r="R7" s="290"/>
      <c r="S7" s="47">
        <v>0.40277777777777779</v>
      </c>
      <c r="T7" s="48">
        <v>0.42170138888888886</v>
      </c>
      <c r="U7" s="111">
        <v>4.9999999999999822</v>
      </c>
      <c r="V7" s="112">
        <v>27.249999999999943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-218.71559633027141</v>
      </c>
      <c r="AF7" s="110">
        <f>M7/J7</f>
        <v>0.89064220183486431</v>
      </c>
      <c r="AG7" s="359"/>
    </row>
    <row r="8" spans="1:33" ht="15.75" customHeight="1">
      <c r="A8" s="378"/>
      <c r="B8" s="100" t="s">
        <v>185</v>
      </c>
      <c r="C8" s="361" t="s">
        <v>188</v>
      </c>
      <c r="D8" s="361"/>
      <c r="E8" s="101">
        <v>59.52</v>
      </c>
      <c r="F8" s="102">
        <v>2230</v>
      </c>
      <c r="G8" s="103">
        <f t="shared" si="0"/>
        <v>132729.60000000001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1782.8114590273155</v>
      </c>
      <c r="N8" s="106">
        <f>M8/L8</f>
        <v>71.312458361092624</v>
      </c>
      <c r="O8" s="108">
        <f>L8-I8</f>
        <v>0</v>
      </c>
      <c r="P8" s="109">
        <f>N8-K8</f>
        <v>-8.6875416389073763</v>
      </c>
      <c r="Q8" s="110">
        <f>N8/K8</f>
        <v>0.89140572951365782</v>
      </c>
      <c r="R8" s="290"/>
      <c r="S8" s="47">
        <v>0.42499999999999999</v>
      </c>
      <c r="T8" s="48">
        <v>0.47711805555555553</v>
      </c>
      <c r="U8" s="111">
        <v>4.7500000000000231</v>
      </c>
      <c r="V8" s="112">
        <v>75.049999999999983</v>
      </c>
      <c r="W8" s="113">
        <v>0.47711805555555553</v>
      </c>
      <c r="X8" s="116">
        <v>0.51597222222222228</v>
      </c>
      <c r="Y8" s="12"/>
      <c r="Z8" s="198"/>
      <c r="AA8" s="276"/>
      <c r="AB8" s="277"/>
      <c r="AC8" s="12">
        <v>2</v>
      </c>
      <c r="AD8" s="198"/>
      <c r="AE8" s="117">
        <f>M8-J8</f>
        <v>-217.18854097268445</v>
      </c>
      <c r="AF8" s="110">
        <f>M8/J8</f>
        <v>0.89140572951365782</v>
      </c>
      <c r="AG8" s="359"/>
    </row>
    <row r="9" spans="1:33" ht="15.75" customHeight="1">
      <c r="A9" s="378"/>
      <c r="B9" s="100" t="s">
        <v>179</v>
      </c>
      <c r="C9" s="361" t="s">
        <v>181</v>
      </c>
      <c r="D9" s="361"/>
      <c r="E9" s="101">
        <v>29.97</v>
      </c>
      <c r="F9" s="102">
        <v>2091</v>
      </c>
      <c r="G9" s="103">
        <f t="shared" si="0"/>
        <v>62667.27</v>
      </c>
      <c r="H9" s="13"/>
      <c r="I9" s="104">
        <v>21</v>
      </c>
      <c r="J9" s="105">
        <v>2790</v>
      </c>
      <c r="K9" s="106">
        <f t="shared" si="1"/>
        <v>132.85714285714286</v>
      </c>
      <c r="L9" s="107">
        <v>25</v>
      </c>
      <c r="M9" s="105">
        <f>F9/V9*60</f>
        <v>2965.9574468085179</v>
      </c>
      <c r="N9" s="106">
        <f>M9/L9</f>
        <v>118.63829787234071</v>
      </c>
      <c r="O9" s="108">
        <f>L9-I9</f>
        <v>4</v>
      </c>
      <c r="P9" s="109">
        <f>N9-K9</f>
        <v>-14.218844984802146</v>
      </c>
      <c r="Q9" s="110">
        <f>N9/K9</f>
        <v>0.89297643559826345</v>
      </c>
      <c r="R9" s="290"/>
      <c r="S9" s="47">
        <v>0.51597222222222228</v>
      </c>
      <c r="T9" s="48">
        <v>0.54534722222222221</v>
      </c>
      <c r="U9" s="111">
        <v>55.950000000000117</v>
      </c>
      <c r="V9" s="112">
        <v>42.299999999999898</v>
      </c>
      <c r="W9" s="113"/>
      <c r="X9" s="116"/>
      <c r="Y9" s="12"/>
      <c r="Z9" s="198"/>
      <c r="AA9" s="276"/>
      <c r="AB9" s="277"/>
      <c r="AC9" s="12">
        <v>1</v>
      </c>
      <c r="AD9" s="198"/>
      <c r="AE9" s="117">
        <f>M9-J9</f>
        <v>175.95744680851794</v>
      </c>
      <c r="AF9" s="110">
        <f>M9/J9</f>
        <v>1.0630671852360278</v>
      </c>
      <c r="AG9" s="359"/>
    </row>
    <row r="10" spans="1:33" ht="15.75" customHeight="1">
      <c r="A10" s="378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378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378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07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378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07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378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07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378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378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378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378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378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378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379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24</v>
      </c>
      <c r="J21" s="137">
        <f t="shared" si="2"/>
        <v>2158</v>
      </c>
      <c r="K21" s="138">
        <f t="shared" ref="K21" si="3">J21/I21</f>
        <v>89.916666666666671</v>
      </c>
      <c r="L21" s="136">
        <f t="shared" ref="L21:M21" si="4">AVERAGE(L5:L20)</f>
        <v>24.8</v>
      </c>
      <c r="M21" s="137">
        <f t="shared" si="4"/>
        <v>2018.2462752247004</v>
      </c>
      <c r="N21" s="138">
        <f t="shared" ref="N21:N27" si="5">M21/L21</f>
        <v>81.380898194544372</v>
      </c>
      <c r="O21" s="139">
        <f t="shared" ref="O21:O27" si="6">L21-I21</f>
        <v>0.80000000000000071</v>
      </c>
      <c r="P21" s="140">
        <f t="shared" ref="P21:P27" si="7">N21-K21</f>
        <v>-8.5357684721222995</v>
      </c>
      <c r="Q21" s="141">
        <f t="shared" ref="Q21:Q27" si="8">N21/K21</f>
        <v>0.905070230152486</v>
      </c>
      <c r="R21" s="291"/>
      <c r="S21" s="142">
        <f>S5</f>
        <v>0.29194444444444445</v>
      </c>
      <c r="T21" s="143">
        <f>INDEX(T5:T20,COUNTA(T5:T20))</f>
        <v>0.54534722222222221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 t="shared" ref="AE21:AE27" si="9">M21-J21</f>
        <v>-139.75372477529959</v>
      </c>
      <c r="AF21" s="141">
        <f t="shared" ref="AF21:AF27" si="10">M21/J21</f>
        <v>0.93523923782423557</v>
      </c>
      <c r="AG21" s="360"/>
    </row>
    <row r="22" spans="1:33" ht="15.75" customHeight="1">
      <c r="A22" s="374" t="s">
        <v>193</v>
      </c>
      <c r="B22" s="146" t="s">
        <v>185</v>
      </c>
      <c r="C22" s="287" t="s">
        <v>196</v>
      </c>
      <c r="D22" s="288"/>
      <c r="E22" s="147">
        <v>53.76</v>
      </c>
      <c r="F22" s="97">
        <v>2004</v>
      </c>
      <c r="G22" s="148">
        <f t="shared" ref="G22:G27" si="11">E22*F22</f>
        <v>107735.03999999999</v>
      </c>
      <c r="H22" s="149"/>
      <c r="I22" s="150">
        <v>20</v>
      </c>
      <c r="J22" s="151">
        <v>2000</v>
      </c>
      <c r="K22" s="152">
        <f>J22/I22</f>
        <v>100</v>
      </c>
      <c r="L22" s="153">
        <v>20</v>
      </c>
      <c r="M22" s="151">
        <f t="shared" ref="M22:M27" si="12">F22/V22*60</f>
        <v>1781.7732773524333</v>
      </c>
      <c r="N22" s="152">
        <f t="shared" si="5"/>
        <v>89.088663867621662</v>
      </c>
      <c r="O22" s="154">
        <f t="shared" si="6"/>
        <v>0</v>
      </c>
      <c r="P22" s="155">
        <f t="shared" si="7"/>
        <v>-10.911336132378338</v>
      </c>
      <c r="Q22" s="156">
        <f t="shared" si="8"/>
        <v>0.89088663867621665</v>
      </c>
      <c r="R22" s="289">
        <f>Q38</f>
        <v>0.89078171509185888</v>
      </c>
      <c r="S22" s="157">
        <v>0.29166666666666669</v>
      </c>
      <c r="T22" s="158">
        <v>0.33853009259259259</v>
      </c>
      <c r="U22" s="159"/>
      <c r="V22" s="160">
        <v>67.483333333333306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9"/>
        <v>-218.2267226475667</v>
      </c>
      <c r="AF22" s="156">
        <f t="shared" si="10"/>
        <v>0.89088663867621665</v>
      </c>
      <c r="AG22" s="281">
        <f>AF38</f>
        <v>0.89078171509185888</v>
      </c>
    </row>
    <row r="23" spans="1:33" ht="15.75" customHeight="1">
      <c r="A23" s="375"/>
      <c r="B23" s="163" t="s">
        <v>185</v>
      </c>
      <c r="C23" s="274" t="s">
        <v>194</v>
      </c>
      <c r="D23" s="275"/>
      <c r="E23" s="101">
        <v>47.37</v>
      </c>
      <c r="F23" s="102">
        <v>1392</v>
      </c>
      <c r="G23" s="103">
        <f t="shared" si="11"/>
        <v>65939.039999999994</v>
      </c>
      <c r="H23" s="26"/>
      <c r="I23" s="104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 t="shared" si="12"/>
        <v>1780.8102345415789</v>
      </c>
      <c r="N23" s="106">
        <f t="shared" si="5"/>
        <v>84.800487359122798</v>
      </c>
      <c r="O23" s="108">
        <f t="shared" si="6"/>
        <v>0</v>
      </c>
      <c r="P23" s="109">
        <f t="shared" si="7"/>
        <v>-10.437607878972443</v>
      </c>
      <c r="Q23" s="110">
        <f t="shared" si="8"/>
        <v>0.8904051172707893</v>
      </c>
      <c r="R23" s="290"/>
      <c r="S23" s="47">
        <v>0.34173611111111113</v>
      </c>
      <c r="T23" s="48">
        <v>0.37430555555555556</v>
      </c>
      <c r="U23" s="111">
        <v>4.6166666666666956</v>
      </c>
      <c r="V23" s="112">
        <v>46.899999999999977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9"/>
        <v>-219.18976545842111</v>
      </c>
      <c r="AF23" s="110">
        <f t="shared" si="10"/>
        <v>0.89040511727078941</v>
      </c>
      <c r="AG23" s="282"/>
    </row>
    <row r="24" spans="1:33" ht="15.75" customHeight="1">
      <c r="A24" s="375"/>
      <c r="B24" s="163" t="s">
        <v>185</v>
      </c>
      <c r="C24" s="274" t="s">
        <v>225</v>
      </c>
      <c r="D24" s="275"/>
      <c r="E24" s="101">
        <v>65.400000000000006</v>
      </c>
      <c r="F24" s="102">
        <v>351</v>
      </c>
      <c r="G24" s="103">
        <f t="shared" si="11"/>
        <v>22955.4</v>
      </c>
      <c r="H24" s="26"/>
      <c r="I24" s="104">
        <v>24</v>
      </c>
      <c r="J24" s="105">
        <v>2000</v>
      </c>
      <c r="K24" s="106">
        <f t="shared" si="1"/>
        <v>83.333333333333329</v>
      </c>
      <c r="L24" s="107">
        <v>24</v>
      </c>
      <c r="M24" s="105">
        <f t="shared" si="12"/>
        <v>1784.7457627118633</v>
      </c>
      <c r="N24" s="106">
        <f t="shared" si="5"/>
        <v>74.364406779660968</v>
      </c>
      <c r="O24" s="108">
        <f t="shared" si="6"/>
        <v>0</v>
      </c>
      <c r="P24" s="109">
        <f t="shared" si="7"/>
        <v>-8.968926553672361</v>
      </c>
      <c r="Q24" s="110">
        <f t="shared" si="8"/>
        <v>0.89237288135593162</v>
      </c>
      <c r="R24" s="290"/>
      <c r="S24" s="47">
        <v>0.37861111111111112</v>
      </c>
      <c r="T24" s="48">
        <v>0.38680555555555557</v>
      </c>
      <c r="U24" s="111">
        <v>6.2000000000000099</v>
      </c>
      <c r="V24" s="112">
        <v>11.800000000000006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9"/>
        <v>-215.25423728813666</v>
      </c>
      <c r="AF24" s="110">
        <f t="shared" si="10"/>
        <v>0.89237288135593162</v>
      </c>
      <c r="AG24" s="282"/>
    </row>
    <row r="25" spans="1:33" ht="15.75" customHeight="1">
      <c r="A25" s="375"/>
      <c r="B25" s="163" t="s">
        <v>185</v>
      </c>
      <c r="C25" s="274" t="s">
        <v>187</v>
      </c>
      <c r="D25" s="275"/>
      <c r="E25" s="101">
        <v>58.67</v>
      </c>
      <c r="F25" s="102">
        <v>1646</v>
      </c>
      <c r="G25" s="103">
        <f t="shared" si="11"/>
        <v>96570.82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12"/>
        <v>1780.5288461538466</v>
      </c>
      <c r="N25" s="106">
        <f t="shared" si="5"/>
        <v>77.414297658862893</v>
      </c>
      <c r="O25" s="108">
        <f t="shared" si="6"/>
        <v>0</v>
      </c>
      <c r="P25" s="109">
        <f t="shared" si="7"/>
        <v>-9.5422240802675447</v>
      </c>
      <c r="Q25" s="110">
        <f t="shared" si="8"/>
        <v>0.89026442307692322</v>
      </c>
      <c r="R25" s="290"/>
      <c r="S25" s="47">
        <v>0.39027777777777778</v>
      </c>
      <c r="T25" s="48">
        <v>0.42879629629629629</v>
      </c>
      <c r="U25" s="111">
        <v>4.9999999999999822</v>
      </c>
      <c r="V25" s="112">
        <v>55.466666666666654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9"/>
        <v>-219.47115384615336</v>
      </c>
      <c r="AF25" s="110">
        <f t="shared" si="10"/>
        <v>0.89026442307692333</v>
      </c>
      <c r="AG25" s="282"/>
    </row>
    <row r="26" spans="1:33" ht="15.75" customHeight="1">
      <c r="A26" s="375"/>
      <c r="B26" s="163" t="s">
        <v>185</v>
      </c>
      <c r="C26" s="274" t="s">
        <v>197</v>
      </c>
      <c r="D26" s="275"/>
      <c r="E26" s="101">
        <v>71.55</v>
      </c>
      <c r="F26" s="102">
        <v>1147</v>
      </c>
      <c r="G26" s="103">
        <f t="shared" si="11"/>
        <v>82067.849999999991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12"/>
        <v>1781.3632441760167</v>
      </c>
      <c r="N26" s="106">
        <f t="shared" si="5"/>
        <v>80.971056553455298</v>
      </c>
      <c r="O26" s="108">
        <f t="shared" si="6"/>
        <v>0</v>
      </c>
      <c r="P26" s="109">
        <f t="shared" si="7"/>
        <v>-9.9380343556356081</v>
      </c>
      <c r="Q26" s="110">
        <f t="shared" si="8"/>
        <v>0.89068162208800827</v>
      </c>
      <c r="R26" s="290"/>
      <c r="S26" s="47">
        <v>0.4321990740740741</v>
      </c>
      <c r="T26" s="48">
        <v>0.45902777777777776</v>
      </c>
      <c r="U26" s="111">
        <v>4.9000000000000465</v>
      </c>
      <c r="V26" s="112">
        <v>38.633333333333269</v>
      </c>
      <c r="W26" s="113">
        <v>0.45902777777777776</v>
      </c>
      <c r="X26" s="116">
        <v>0.49722222222222223</v>
      </c>
      <c r="Y26" s="12"/>
      <c r="Z26" s="198"/>
      <c r="AA26" s="276"/>
      <c r="AB26" s="277"/>
      <c r="AC26" s="12">
        <v>1</v>
      </c>
      <c r="AD26" s="198"/>
      <c r="AE26" s="117">
        <f t="shared" si="9"/>
        <v>-218.63675582398332</v>
      </c>
      <c r="AF26" s="110">
        <f t="shared" si="10"/>
        <v>0.89068162208800838</v>
      </c>
      <c r="AG26" s="282"/>
    </row>
    <row r="27" spans="1:33" ht="15.75" customHeight="1">
      <c r="A27" s="375"/>
      <c r="B27" s="163" t="s">
        <v>185</v>
      </c>
      <c r="C27" s="274" t="s">
        <v>195</v>
      </c>
      <c r="D27" s="275"/>
      <c r="E27" s="101">
        <v>59.54</v>
      </c>
      <c r="F27" s="102">
        <v>1615</v>
      </c>
      <c r="G27" s="121">
        <f t="shared" si="11"/>
        <v>96157.1</v>
      </c>
      <c r="H27" s="122"/>
      <c r="I27" s="104">
        <v>23</v>
      </c>
      <c r="J27" s="105">
        <v>2000</v>
      </c>
      <c r="K27" s="106">
        <f t="shared" si="1"/>
        <v>86.956521739130437</v>
      </c>
      <c r="L27" s="107">
        <v>23</v>
      </c>
      <c r="M27" s="105">
        <f t="shared" si="12"/>
        <v>1780.1592161665669</v>
      </c>
      <c r="N27" s="106">
        <f t="shared" si="5"/>
        <v>77.398226789850739</v>
      </c>
      <c r="O27" s="108">
        <f t="shared" si="6"/>
        <v>0</v>
      </c>
      <c r="P27" s="109">
        <f t="shared" si="7"/>
        <v>-9.5582949492796985</v>
      </c>
      <c r="Q27" s="110">
        <f t="shared" si="8"/>
        <v>0.89007960808328346</v>
      </c>
      <c r="R27" s="290"/>
      <c r="S27" s="47">
        <v>0.49722222222222223</v>
      </c>
      <c r="T27" s="48">
        <v>0.53502314814814811</v>
      </c>
      <c r="U27" s="111">
        <v>55.000000000000043</v>
      </c>
      <c r="V27" s="112">
        <v>54.433333333333266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9"/>
        <v>-219.84078383343308</v>
      </c>
      <c r="AF27" s="110">
        <f t="shared" si="10"/>
        <v>0.89007960808328346</v>
      </c>
      <c r="AG27" s="282"/>
    </row>
    <row r="28" spans="1:33" ht="15.75" customHeight="1">
      <c r="A28" s="375"/>
      <c r="B28" s="163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119"/>
      <c r="T28" s="120"/>
      <c r="U28" s="111"/>
      <c r="V28" s="112"/>
      <c r="W28" s="120"/>
      <c r="X28" s="189"/>
      <c r="Y28" s="12"/>
      <c r="Z28" s="198"/>
      <c r="AA28" s="276"/>
      <c r="AB28" s="277"/>
      <c r="AC28" s="12"/>
      <c r="AD28" s="198"/>
      <c r="AE28" s="117"/>
      <c r="AF28" s="110"/>
      <c r="AG28" s="282"/>
    </row>
    <row r="29" spans="1:33" ht="15.75" customHeight="1">
      <c r="A29" s="375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375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375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07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375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07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375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07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375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07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375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07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375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375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37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3">AVERAGE(I22:I37)</f>
        <v>22.166666666666668</v>
      </c>
      <c r="J38" s="137">
        <f t="shared" si="13"/>
        <v>2000</v>
      </c>
      <c r="K38" s="138">
        <f t="shared" ref="K38" si="14">J38/I38</f>
        <v>90.225563909774436</v>
      </c>
      <c r="L38" s="136">
        <f t="shared" ref="L38:M38" si="15">AVERAGE(L22:L37)</f>
        <v>22.166666666666668</v>
      </c>
      <c r="M38" s="137">
        <f t="shared" si="15"/>
        <v>1781.5634301837179</v>
      </c>
      <c r="N38" s="138">
        <f t="shared" ref="N38:N43" si="16">M38/L38</f>
        <v>80.371282564678992</v>
      </c>
      <c r="O38" s="139">
        <f t="shared" ref="O38:O43" si="17">L38-I38</f>
        <v>0</v>
      </c>
      <c r="P38" s="140">
        <f t="shared" ref="P38:P43" si="18">N38-K38</f>
        <v>-9.8542813450954441</v>
      </c>
      <c r="Q38" s="141">
        <f t="shared" ref="Q38:Q43" si="19">N38/K38</f>
        <v>0.89078171509185888</v>
      </c>
      <c r="R38" s="291"/>
      <c r="S38" s="142">
        <f>S22</f>
        <v>0.29166666666666669</v>
      </c>
      <c r="T38" s="143">
        <f>INDEX(T22:T37,COUNTA(T22:T37))</f>
        <v>0.53502314814814811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91">
        <f>SUM(AD22:AD37)</f>
        <v>0</v>
      </c>
      <c r="AE38" s="168">
        <f t="shared" ref="AE38:AE43" si="20">M38-J38</f>
        <v>-218.43656981628214</v>
      </c>
      <c r="AF38" s="141">
        <f t="shared" ref="AF38:AF43" si="21">M38/J38</f>
        <v>0.89078171509185888</v>
      </c>
      <c r="AG38" s="283"/>
    </row>
    <row r="39" spans="1:33" ht="15.75" customHeight="1">
      <c r="A39" s="377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3465</v>
      </c>
      <c r="G39" s="148">
        <f t="shared" ref="G39:G43" si="22">E39*F39</f>
        <v>68260.5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1079.532669839896</v>
      </c>
      <c r="N39" s="152">
        <f t="shared" si="16"/>
        <v>83.040974603068918</v>
      </c>
      <c r="O39" s="154">
        <f t="shared" si="17"/>
        <v>0</v>
      </c>
      <c r="P39" s="155">
        <f t="shared" si="18"/>
        <v>-9.2667177046233888</v>
      </c>
      <c r="Q39" s="156">
        <f t="shared" si="19"/>
        <v>0.89961055819991331</v>
      </c>
      <c r="R39" s="289">
        <f>Q55</f>
        <v>0.89310148383443311</v>
      </c>
      <c r="S39" s="157">
        <v>0.25028935185185186</v>
      </c>
      <c r="T39" s="158">
        <v>0.3840277777777778</v>
      </c>
      <c r="U39" s="159"/>
      <c r="V39" s="160">
        <v>192.58333333333334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 t="shared" si="20"/>
        <v>-120.46733016010398</v>
      </c>
      <c r="AF39" s="156">
        <f t="shared" si="21"/>
        <v>0.89961055819991331</v>
      </c>
      <c r="AG39" s="281">
        <f>AF55</f>
        <v>0.89310148383443311</v>
      </c>
    </row>
    <row r="40" spans="1:33" ht="15.75" customHeight="1">
      <c r="A40" s="378"/>
      <c r="B40" s="100" t="s">
        <v>198</v>
      </c>
      <c r="C40" s="361" t="s">
        <v>202</v>
      </c>
      <c r="D40" s="361"/>
      <c r="E40" s="101">
        <v>71.84</v>
      </c>
      <c r="F40" s="102">
        <v>845</v>
      </c>
      <c r="G40" s="103">
        <f t="shared" si="22"/>
        <v>60704.800000000003</v>
      </c>
      <c r="H40" s="26"/>
      <c r="I40" s="104">
        <v>19</v>
      </c>
      <c r="J40" s="105">
        <v>1800</v>
      </c>
      <c r="K40" s="106">
        <f t="shared" ref="K40:K43" si="23">J40/I40</f>
        <v>94.736842105263165</v>
      </c>
      <c r="L40" s="107">
        <v>19</v>
      </c>
      <c r="M40" s="105">
        <f>F40/V40*60</f>
        <v>1606.1246040126714</v>
      </c>
      <c r="N40" s="106">
        <f t="shared" si="16"/>
        <v>84.532873895403753</v>
      </c>
      <c r="O40" s="108">
        <f t="shared" si="17"/>
        <v>0</v>
      </c>
      <c r="P40" s="109">
        <f t="shared" si="18"/>
        <v>-10.203968209859411</v>
      </c>
      <c r="Q40" s="110">
        <f t="shared" si="19"/>
        <v>0.89229144667370619</v>
      </c>
      <c r="R40" s="290"/>
      <c r="S40" s="47">
        <v>0.38780092592592591</v>
      </c>
      <c r="T40" s="48">
        <v>0.40972222222222221</v>
      </c>
      <c r="U40" s="111">
        <v>5.4333333333332767</v>
      </c>
      <c r="V40" s="112">
        <v>31.56666666666667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 t="shared" si="20"/>
        <v>-193.8753959873286</v>
      </c>
      <c r="AF40" s="110">
        <f t="shared" si="21"/>
        <v>0.8922914466737063</v>
      </c>
      <c r="AG40" s="282"/>
    </row>
    <row r="41" spans="1:33" ht="15.75" customHeight="1">
      <c r="A41" s="378"/>
      <c r="B41" s="100" t="s">
        <v>190</v>
      </c>
      <c r="C41" s="361" t="s">
        <v>191</v>
      </c>
      <c r="D41" s="361"/>
      <c r="E41" s="101">
        <v>57.3</v>
      </c>
      <c r="F41" s="102">
        <v>1102</v>
      </c>
      <c r="G41" s="103">
        <f t="shared" si="22"/>
        <v>63144.6</v>
      </c>
      <c r="H41" s="26"/>
      <c r="I41" s="104">
        <v>22</v>
      </c>
      <c r="J41" s="105">
        <v>1800</v>
      </c>
      <c r="K41" s="106">
        <f t="shared" si="23"/>
        <v>81.818181818181813</v>
      </c>
      <c r="L41" s="107">
        <v>22</v>
      </c>
      <c r="M41" s="105">
        <f>F41/V41*60</f>
        <v>1605.5038445973282</v>
      </c>
      <c r="N41" s="106">
        <f t="shared" si="16"/>
        <v>72.977447481696743</v>
      </c>
      <c r="O41" s="108">
        <f t="shared" si="17"/>
        <v>0</v>
      </c>
      <c r="P41" s="109">
        <f t="shared" si="18"/>
        <v>-8.8407343364850703</v>
      </c>
      <c r="Q41" s="110">
        <f t="shared" si="19"/>
        <v>0.89194658033184915</v>
      </c>
      <c r="R41" s="290"/>
      <c r="S41" s="47">
        <v>0.41319444444444442</v>
      </c>
      <c r="T41" s="48">
        <v>0.44179398148148147</v>
      </c>
      <c r="U41" s="111">
        <v>4.9999999999999822</v>
      </c>
      <c r="V41" s="112">
        <v>41.183333333333351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 t="shared" si="20"/>
        <v>-194.49615540267177</v>
      </c>
      <c r="AF41" s="110">
        <f t="shared" si="21"/>
        <v>0.89194658033184904</v>
      </c>
      <c r="AG41" s="282"/>
    </row>
    <row r="42" spans="1:33" ht="15.75" customHeight="1">
      <c r="A42" s="378"/>
      <c r="B42" s="100" t="s">
        <v>177</v>
      </c>
      <c r="C42" s="361" t="s">
        <v>200</v>
      </c>
      <c r="D42" s="361"/>
      <c r="E42" s="101">
        <v>57.73</v>
      </c>
      <c r="F42" s="102">
        <v>1314</v>
      </c>
      <c r="G42" s="103">
        <f t="shared" si="22"/>
        <v>75857.22</v>
      </c>
      <c r="H42" s="26"/>
      <c r="I42" s="104">
        <v>22</v>
      </c>
      <c r="J42" s="105">
        <v>1800</v>
      </c>
      <c r="K42" s="106">
        <f t="shared" si="23"/>
        <v>81.818181818181813</v>
      </c>
      <c r="L42" s="107">
        <v>22</v>
      </c>
      <c r="M42" s="105">
        <f>F42/V42*60</f>
        <v>1605.1577875805895</v>
      </c>
      <c r="N42" s="106">
        <f t="shared" si="16"/>
        <v>72.961717617299527</v>
      </c>
      <c r="O42" s="108">
        <f t="shared" si="17"/>
        <v>0</v>
      </c>
      <c r="P42" s="109">
        <f t="shared" si="18"/>
        <v>-8.8564642008822858</v>
      </c>
      <c r="Q42" s="110">
        <f t="shared" si="19"/>
        <v>0.89175432643366093</v>
      </c>
      <c r="R42" s="290"/>
      <c r="S42" s="47">
        <v>0.44513888888888886</v>
      </c>
      <c r="T42" s="48">
        <v>0.47924768518518518</v>
      </c>
      <c r="U42" s="111">
        <v>4.8166666666666469</v>
      </c>
      <c r="V42" s="112">
        <v>49.116666666666696</v>
      </c>
      <c r="W42" s="113">
        <v>0.47924768518518518</v>
      </c>
      <c r="X42" s="116">
        <v>0.5180555555555556</v>
      </c>
      <c r="Y42" s="12"/>
      <c r="Z42" s="198"/>
      <c r="AA42" s="276"/>
      <c r="AB42" s="277"/>
      <c r="AC42" s="12">
        <v>1</v>
      </c>
      <c r="AD42" s="198"/>
      <c r="AE42" s="199">
        <f t="shared" si="20"/>
        <v>-194.84221241941054</v>
      </c>
      <c r="AF42" s="200">
        <f t="shared" si="21"/>
        <v>0.89175432643366082</v>
      </c>
      <c r="AG42" s="282"/>
    </row>
    <row r="43" spans="1:33" ht="15.75" customHeight="1">
      <c r="A43" s="378"/>
      <c r="B43" s="100" t="s">
        <v>198</v>
      </c>
      <c r="C43" s="361" t="s">
        <v>226</v>
      </c>
      <c r="D43" s="361"/>
      <c r="E43" s="101">
        <v>56.43</v>
      </c>
      <c r="F43" s="105">
        <v>1587</v>
      </c>
      <c r="G43" s="103">
        <f t="shared" si="22"/>
        <v>89554.41</v>
      </c>
      <c r="H43" s="13"/>
      <c r="I43" s="104">
        <v>19</v>
      </c>
      <c r="J43" s="105">
        <v>1800</v>
      </c>
      <c r="K43" s="106">
        <f t="shared" si="23"/>
        <v>94.736842105263165</v>
      </c>
      <c r="L43" s="118">
        <v>19</v>
      </c>
      <c r="M43" s="105">
        <f>F43/V43*60</f>
        <v>1605.733558178752</v>
      </c>
      <c r="N43" s="106">
        <f t="shared" si="16"/>
        <v>84.512292535723788</v>
      </c>
      <c r="O43" s="108">
        <f t="shared" si="17"/>
        <v>0</v>
      </c>
      <c r="P43" s="109">
        <f t="shared" si="18"/>
        <v>-10.224549569539377</v>
      </c>
      <c r="Q43" s="110">
        <f t="shared" si="19"/>
        <v>0.89207419898819551</v>
      </c>
      <c r="R43" s="290"/>
      <c r="S43" s="47">
        <v>0.5180555555555556</v>
      </c>
      <c r="T43" s="48">
        <v>0.55923611111111116</v>
      </c>
      <c r="U43" s="111">
        <v>55.883333333333411</v>
      </c>
      <c r="V43" s="112">
        <v>59.3</v>
      </c>
      <c r="W43" s="113"/>
      <c r="X43" s="116"/>
      <c r="Y43" s="12"/>
      <c r="Z43" s="198"/>
      <c r="AA43" s="276"/>
      <c r="AB43" s="277"/>
      <c r="AC43" s="12">
        <v>1</v>
      </c>
      <c r="AD43" s="198"/>
      <c r="AE43" s="199">
        <f t="shared" si="20"/>
        <v>-194.26644182124801</v>
      </c>
      <c r="AF43" s="200">
        <f t="shared" si="21"/>
        <v>0.89207419898819551</v>
      </c>
      <c r="AG43" s="282"/>
    </row>
    <row r="44" spans="1:33" ht="15.75" customHeight="1">
      <c r="A44" s="378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378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378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378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378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378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378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378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378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378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378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379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24">AVERAGE(I39:I54)</f>
        <v>19</v>
      </c>
      <c r="J55" s="137">
        <f t="shared" si="24"/>
        <v>1680</v>
      </c>
      <c r="K55" s="138">
        <f t="shared" ref="K55:K56" si="25">J55/I55</f>
        <v>88.421052631578945</v>
      </c>
      <c r="L55" s="136">
        <f t="shared" ref="L55:M55" si="26">AVERAGE(L39:L54)</f>
        <v>19</v>
      </c>
      <c r="M55" s="137">
        <f t="shared" si="26"/>
        <v>1500.4104928418476</v>
      </c>
      <c r="N55" s="138">
        <f>M55/L55</f>
        <v>78.96897330746566</v>
      </c>
      <c r="O55" s="139">
        <f>L55-I55</f>
        <v>0</v>
      </c>
      <c r="P55" s="140">
        <f>N55-K55</f>
        <v>-9.452079324113285</v>
      </c>
      <c r="Q55" s="141">
        <f>N55/K55</f>
        <v>0.89310148383443311</v>
      </c>
      <c r="R55" s="291"/>
      <c r="S55" s="142">
        <f>S39</f>
        <v>0.25028935185185186</v>
      </c>
      <c r="T55" s="143">
        <f>INDEX(T39:T54,COUNTA(T39:T54))</f>
        <v>0.55923611111111116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8</v>
      </c>
      <c r="AD55" s="191">
        <f>SUM(AD39:AD54)</f>
        <v>0</v>
      </c>
      <c r="AE55" s="168">
        <f>M55-J55</f>
        <v>-179.5895071581524</v>
      </c>
      <c r="AF55" s="141">
        <f>M55/J55</f>
        <v>0.89310148383443311</v>
      </c>
      <c r="AG55" s="283"/>
    </row>
    <row r="56" spans="1:33" ht="15.75" customHeight="1">
      <c r="A56" s="37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609</v>
      </c>
      <c r="G56" s="103">
        <f t="shared" ref="G56" si="27">E56*F56</f>
        <v>16473.45</v>
      </c>
      <c r="H56" s="13"/>
      <c r="I56" s="104">
        <v>6</v>
      </c>
      <c r="J56" s="105">
        <v>3273</v>
      </c>
      <c r="K56" s="106">
        <f t="shared" si="25"/>
        <v>545.5</v>
      </c>
      <c r="L56" s="118">
        <v>6</v>
      </c>
      <c r="M56" s="105">
        <f>F56/V56*60</f>
        <v>2958.7044534412926</v>
      </c>
      <c r="N56" s="106">
        <f>M56/L56</f>
        <v>493.11740890688208</v>
      </c>
      <c r="O56" s="108">
        <f>L56-I56</f>
        <v>0</v>
      </c>
      <c r="P56" s="109">
        <f>N56-K56</f>
        <v>-52.382591093117924</v>
      </c>
      <c r="Q56" s="110">
        <f>N56/K56</f>
        <v>0.90397325189162614</v>
      </c>
      <c r="R56" s="289">
        <f>Q72</f>
        <v>0.90397325189162614</v>
      </c>
      <c r="S56" s="47">
        <v>0.44166666666666665</v>
      </c>
      <c r="T56" s="48">
        <v>0.45024305555555555</v>
      </c>
      <c r="U56" s="111">
        <v>4.9999999999999822</v>
      </c>
      <c r="V56" s="112">
        <v>12.350000000000012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-314.29554655870743</v>
      </c>
      <c r="AF56" s="156">
        <f>M56/J56</f>
        <v>0.90397325189162625</v>
      </c>
      <c r="AG56" s="281">
        <f>AF72</f>
        <v>0.90397325189162625</v>
      </c>
    </row>
    <row r="57" spans="1:33" ht="15.75" customHeight="1">
      <c r="A57" s="37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37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37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37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37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37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37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37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37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37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37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37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37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37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375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376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8">AVERAGE(I56:I71)</f>
        <v>6</v>
      </c>
      <c r="J72" s="137">
        <f t="shared" si="28"/>
        <v>3273</v>
      </c>
      <c r="K72" s="138">
        <f t="shared" ref="K72" si="29">J72/I72</f>
        <v>545.5</v>
      </c>
      <c r="L72" s="136">
        <f t="shared" ref="L72:M72" si="30">AVERAGE(L56:L71)</f>
        <v>6</v>
      </c>
      <c r="M72" s="137">
        <f t="shared" si="30"/>
        <v>2958.7044534412926</v>
      </c>
      <c r="N72" s="138">
        <f>M72/L72</f>
        <v>493.11740890688208</v>
      </c>
      <c r="O72" s="139">
        <f>L72-I72</f>
        <v>0</v>
      </c>
      <c r="P72" s="140">
        <f>N72-K72</f>
        <v>-52.382591093117924</v>
      </c>
      <c r="Q72" s="141">
        <f>N72/K72</f>
        <v>0.90397325189162614</v>
      </c>
      <c r="R72" s="291"/>
      <c r="S72" s="142">
        <f>S56</f>
        <v>0.44166666666666665</v>
      </c>
      <c r="T72" s="143">
        <f>INDEX(T56:T71,COUNTA(T56:T71))</f>
        <v>0.45024305555555555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-314.29554655870743</v>
      </c>
      <c r="AF72" s="141">
        <f>M72/J72</f>
        <v>0.90397325189162625</v>
      </c>
      <c r="AG72" s="283"/>
    </row>
    <row r="73" spans="1:33" ht="15.75" customHeight="1">
      <c r="A73" s="377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1644</v>
      </c>
      <c r="G73" s="148">
        <f t="shared" ref="G73:G75" si="31">E73*F73</f>
        <v>93362.76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1781.5773630343178</v>
      </c>
      <c r="N73" s="152">
        <f>M73/L73</f>
        <v>77.459885349318171</v>
      </c>
      <c r="O73" s="154">
        <f>L73-I73</f>
        <v>0</v>
      </c>
      <c r="P73" s="155">
        <f>N73-K73</f>
        <v>-9.4966363898122665</v>
      </c>
      <c r="Q73" s="156">
        <f>N73/K73</f>
        <v>0.89078868151715895</v>
      </c>
      <c r="R73" s="289">
        <f>Q89</f>
        <v>0.89042401504094992</v>
      </c>
      <c r="S73" s="157">
        <v>0.70833333333333337</v>
      </c>
      <c r="T73" s="158">
        <v>0.74678240740740742</v>
      </c>
      <c r="U73" s="159"/>
      <c r="V73" s="160">
        <v>55.366666666666632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-218.42263696568216</v>
      </c>
      <c r="AF73" s="156">
        <f>M73/J73</f>
        <v>0.89078868151715895</v>
      </c>
      <c r="AG73" s="281">
        <f>AF89</f>
        <v>0.89042401504094992</v>
      </c>
    </row>
    <row r="74" spans="1:33" ht="15.75" customHeight="1">
      <c r="A74" s="378"/>
      <c r="B74" s="163" t="s">
        <v>183</v>
      </c>
      <c r="C74" s="274" t="s">
        <v>209</v>
      </c>
      <c r="D74" s="275"/>
      <c r="E74" s="101">
        <v>56.87</v>
      </c>
      <c r="F74" s="102">
        <v>1280</v>
      </c>
      <c r="G74" s="103">
        <f t="shared" si="31"/>
        <v>72793.599999999991</v>
      </c>
      <c r="H74" s="26"/>
      <c r="I74" s="104">
        <v>23</v>
      </c>
      <c r="J74" s="105">
        <v>2000</v>
      </c>
      <c r="K74" s="106">
        <f t="shared" ref="K74:K75" si="32">J74/I74</f>
        <v>86.956521739130437</v>
      </c>
      <c r="L74" s="107">
        <v>23</v>
      </c>
      <c r="M74" s="105">
        <f>F74/V74*60</f>
        <v>1780.5255023183959</v>
      </c>
      <c r="N74" s="106">
        <f>M74/L74</f>
        <v>77.414152274712862</v>
      </c>
      <c r="O74" s="108">
        <f>L74-I74</f>
        <v>0</v>
      </c>
      <c r="P74" s="109">
        <f>N74-K74</f>
        <v>-9.5423694644175754</v>
      </c>
      <c r="Q74" s="110">
        <f>N74/K74</f>
        <v>0.89026275115919784</v>
      </c>
      <c r="R74" s="290"/>
      <c r="S74" s="47">
        <v>0.75</v>
      </c>
      <c r="T74" s="48">
        <v>0.77995370370370365</v>
      </c>
      <c r="U74" s="111">
        <v>4.6333333333333115</v>
      </c>
      <c r="V74" s="112">
        <v>43.133333333333255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-219.47449768160413</v>
      </c>
      <c r="AF74" s="110">
        <f>M74/J74</f>
        <v>0.89026275115919795</v>
      </c>
      <c r="AG74" s="282"/>
    </row>
    <row r="75" spans="1:33" ht="15.75" customHeight="1">
      <c r="A75" s="378"/>
      <c r="B75" s="163" t="s">
        <v>183</v>
      </c>
      <c r="C75" s="274" t="s">
        <v>210</v>
      </c>
      <c r="D75" s="275"/>
      <c r="E75" s="101">
        <v>47.6</v>
      </c>
      <c r="F75" s="102">
        <v>1502</v>
      </c>
      <c r="G75" s="103">
        <f t="shared" si="31"/>
        <v>71495.199999999997</v>
      </c>
      <c r="H75" s="26"/>
      <c r="I75" s="104">
        <v>23</v>
      </c>
      <c r="J75" s="105">
        <v>2000</v>
      </c>
      <c r="K75" s="106">
        <f t="shared" si="32"/>
        <v>86.956521739130437</v>
      </c>
      <c r="L75" s="107">
        <v>23</v>
      </c>
      <c r="M75" s="105">
        <f>F75/V75*60</f>
        <v>1780.4412248929857</v>
      </c>
      <c r="N75" s="106">
        <f>M75/L75</f>
        <v>77.410488038825463</v>
      </c>
      <c r="O75" s="108">
        <f>L75-I75</f>
        <v>0</v>
      </c>
      <c r="P75" s="109">
        <f>N75-K75</f>
        <v>-9.5460337003049744</v>
      </c>
      <c r="Q75" s="110">
        <f>N75/K75</f>
        <v>0.89022061244649275</v>
      </c>
      <c r="R75" s="290"/>
      <c r="S75" s="47">
        <v>0.783599537037037</v>
      </c>
      <c r="T75" s="48">
        <v>0.81874999999999998</v>
      </c>
      <c r="U75" s="111">
        <v>5.2500000000000213</v>
      </c>
      <c r="V75" s="112">
        <v>50.616666666666688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-219.5587751070143</v>
      </c>
      <c r="AF75" s="110">
        <f>M75/J75</f>
        <v>0.89022061244649286</v>
      </c>
      <c r="AG75" s="282"/>
    </row>
    <row r="76" spans="1:33" ht="15.75" customHeight="1">
      <c r="A76" s="378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378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378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378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378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378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378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378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378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378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378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378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378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379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3">AVERAGE(I73:I88)</f>
        <v>23</v>
      </c>
      <c r="J89" s="137">
        <f t="shared" si="33"/>
        <v>2000</v>
      </c>
      <c r="K89" s="138">
        <f t="shared" ref="K89" si="34">J89/I89</f>
        <v>86.956521739130437</v>
      </c>
      <c r="L89" s="136">
        <f t="shared" ref="L89:M89" si="35">AVERAGE(L73:L88)</f>
        <v>23</v>
      </c>
      <c r="M89" s="137">
        <f t="shared" si="35"/>
        <v>1780.8480300818999</v>
      </c>
      <c r="N89" s="138">
        <f>M89/L89</f>
        <v>77.42817522095217</v>
      </c>
      <c r="O89" s="139">
        <f>L89-I89</f>
        <v>0</v>
      </c>
      <c r="P89" s="140">
        <f>N89-K89</f>
        <v>-9.5283465181782674</v>
      </c>
      <c r="Q89" s="141">
        <f>N89/K89</f>
        <v>0.89042401504094992</v>
      </c>
      <c r="R89" s="291"/>
      <c r="S89" s="142">
        <f>S73</f>
        <v>0.70833333333333337</v>
      </c>
      <c r="T89" s="143">
        <f>INDEX(T73:T88,COUNTA(T73:T88))</f>
        <v>0.81874999999999998</v>
      </c>
      <c r="U89" s="144"/>
      <c r="V89" s="166"/>
      <c r="W89" s="167"/>
      <c r="X89" s="138"/>
      <c r="Y89" s="179">
        <f t="shared" ref="Y89:Z89" si="36">SUM(Y73:Y88)</f>
        <v>0</v>
      </c>
      <c r="Z89" s="180">
        <f t="shared" si="36"/>
        <v>0</v>
      </c>
      <c r="AA89" s="279"/>
      <c r="AB89" s="280"/>
      <c r="AC89" s="179">
        <f t="shared" ref="AC89:AD89" si="37">SUM(AC73:AC88)</f>
        <v>3</v>
      </c>
      <c r="AD89" s="180">
        <f t="shared" si="37"/>
        <v>0</v>
      </c>
      <c r="AE89" s="168">
        <f>M89-J89</f>
        <v>-219.15196991810012</v>
      </c>
      <c r="AF89" s="141">
        <f>M89/J89</f>
        <v>0.89042401504094992</v>
      </c>
      <c r="AG89" s="283"/>
    </row>
    <row r="90" spans="1:33" ht="15.75" customHeight="1">
      <c r="A90" s="37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1220</v>
      </c>
      <c r="G90" s="148">
        <f t="shared" ref="G90:G93" si="38">E90*F90</f>
        <v>69906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1782.4675324675338</v>
      </c>
      <c r="N90" s="152">
        <f>M90/L90</f>
        <v>84.879406307977803</v>
      </c>
      <c r="O90" s="154">
        <f>L90-I90</f>
        <v>0</v>
      </c>
      <c r="P90" s="155">
        <f>N90-K90</f>
        <v>-10.358688930117438</v>
      </c>
      <c r="Q90" s="156">
        <f>N90/K90</f>
        <v>0.89123376623376693</v>
      </c>
      <c r="R90" s="289">
        <f>Q106</f>
        <v>0.89098234058340475</v>
      </c>
      <c r="S90" s="157">
        <v>0.70833333333333337</v>
      </c>
      <c r="T90" s="158">
        <v>0.73685185185185187</v>
      </c>
      <c r="U90" s="159"/>
      <c r="V90" s="160">
        <v>41.066666666666634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-217.53246753246617</v>
      </c>
      <c r="AF90" s="156">
        <f>M90/J90</f>
        <v>0.89123376623376693</v>
      </c>
      <c r="AG90" s="281">
        <f>AF106</f>
        <v>0.89098234058340475</v>
      </c>
    </row>
    <row r="91" spans="1:33" ht="15.75" customHeight="1">
      <c r="A91" s="375"/>
      <c r="B91" s="163" t="s">
        <v>183</v>
      </c>
      <c r="C91" s="274" t="s">
        <v>206</v>
      </c>
      <c r="D91" s="275"/>
      <c r="E91" s="101">
        <v>50.67</v>
      </c>
      <c r="F91" s="102">
        <v>504</v>
      </c>
      <c r="G91" s="103">
        <f t="shared" si="38"/>
        <v>25537.68</v>
      </c>
      <c r="H91" s="26"/>
      <c r="I91" s="104">
        <v>20</v>
      </c>
      <c r="J91" s="105">
        <v>2000</v>
      </c>
      <c r="K91" s="106">
        <f t="shared" ref="K91:K93" si="39">J91/I91</f>
        <v>100</v>
      </c>
      <c r="L91" s="107">
        <v>20</v>
      </c>
      <c r="M91" s="105">
        <f>F91/V91*60</f>
        <v>1782.3182711198385</v>
      </c>
      <c r="N91" s="106">
        <f>M91/L91</f>
        <v>89.115913555991924</v>
      </c>
      <c r="O91" s="108">
        <f>L91-I91</f>
        <v>0</v>
      </c>
      <c r="P91" s="109">
        <f>N91-K91</f>
        <v>-10.884086444008076</v>
      </c>
      <c r="Q91" s="110">
        <f>N91/K91</f>
        <v>0.89115913555991921</v>
      </c>
      <c r="R91" s="290"/>
      <c r="S91" s="47">
        <v>0.74030092592592589</v>
      </c>
      <c r="T91" s="48">
        <v>0.75208333333333333</v>
      </c>
      <c r="U91" s="111">
        <v>4.9666666666665904</v>
      </c>
      <c r="V91" s="112">
        <v>16.966666666666708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-217.68172888016147</v>
      </c>
      <c r="AF91" s="110">
        <f>M91/J91</f>
        <v>0.89115913555991921</v>
      </c>
      <c r="AG91" s="282"/>
    </row>
    <row r="92" spans="1:33" ht="15.75" customHeight="1">
      <c r="A92" s="375"/>
      <c r="B92" s="163" t="s">
        <v>183</v>
      </c>
      <c r="C92" s="274" t="s">
        <v>211</v>
      </c>
      <c r="D92" s="275"/>
      <c r="E92" s="101">
        <v>54.09</v>
      </c>
      <c r="F92" s="102">
        <v>1404</v>
      </c>
      <c r="G92" s="103">
        <f t="shared" si="38"/>
        <v>75942.36</v>
      </c>
      <c r="H92" s="26"/>
      <c r="I92" s="104">
        <v>19</v>
      </c>
      <c r="J92" s="105">
        <v>2000</v>
      </c>
      <c r="K92" s="106">
        <f t="shared" si="39"/>
        <v>105.26315789473684</v>
      </c>
      <c r="L92" s="107">
        <v>19</v>
      </c>
      <c r="M92" s="105">
        <f>F92/V92*60</f>
        <v>1781.6002819880121</v>
      </c>
      <c r="N92" s="106">
        <f>M92/L92</f>
        <v>93.768435894105892</v>
      </c>
      <c r="O92" s="108">
        <f>L92-I92</f>
        <v>0</v>
      </c>
      <c r="P92" s="109">
        <f>N92-K92</f>
        <v>-11.494722000630944</v>
      </c>
      <c r="Q92" s="110">
        <f>N92/K92</f>
        <v>0.89080014099400606</v>
      </c>
      <c r="R92" s="290"/>
      <c r="S92" s="47">
        <v>0.75555555555555554</v>
      </c>
      <c r="T92" s="48">
        <v>0.78839120370370375</v>
      </c>
      <c r="U92" s="111">
        <v>4.9999999999999822</v>
      </c>
      <c r="V92" s="112">
        <v>47.283333333333424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-218.39971801198794</v>
      </c>
      <c r="AF92" s="110">
        <f>M92/J92</f>
        <v>0.89080014099400606</v>
      </c>
      <c r="AG92" s="282"/>
    </row>
    <row r="93" spans="1:33" ht="15.75" customHeight="1">
      <c r="A93" s="375"/>
      <c r="B93" s="163" t="s">
        <v>183</v>
      </c>
      <c r="C93" s="274" t="s">
        <v>213</v>
      </c>
      <c r="D93" s="275"/>
      <c r="E93" s="101">
        <v>58.17</v>
      </c>
      <c r="F93" s="102">
        <v>1740</v>
      </c>
      <c r="G93" s="103">
        <f t="shared" si="38"/>
        <v>101215.8</v>
      </c>
      <c r="H93" s="26"/>
      <c r="I93" s="104">
        <v>19</v>
      </c>
      <c r="J93" s="105">
        <v>1800</v>
      </c>
      <c r="K93" s="106">
        <f t="shared" si="39"/>
        <v>94.736842105263165</v>
      </c>
      <c r="L93" s="107">
        <v>19</v>
      </c>
      <c r="M93" s="105">
        <f>F93/V93*60</f>
        <v>1603.2761709751717</v>
      </c>
      <c r="N93" s="106">
        <f>M93/L93</f>
        <v>84.382956367114303</v>
      </c>
      <c r="O93" s="108">
        <f>L93-I93</f>
        <v>0</v>
      </c>
      <c r="P93" s="109">
        <f>N93-K93</f>
        <v>-10.353885738148861</v>
      </c>
      <c r="Q93" s="110">
        <f>N93/K93</f>
        <v>0.89070898387509534</v>
      </c>
      <c r="R93" s="290"/>
      <c r="S93" s="47">
        <v>0.79236111111111107</v>
      </c>
      <c r="T93" s="48">
        <v>0.83758101851851852</v>
      </c>
      <c r="U93" s="111">
        <v>5.7166666666665478</v>
      </c>
      <c r="V93" s="112">
        <v>65.116666666666717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-196.72382902482832</v>
      </c>
      <c r="AF93" s="110">
        <f>M93/J93</f>
        <v>0.89070898387509534</v>
      </c>
      <c r="AG93" s="282"/>
    </row>
    <row r="94" spans="1:33" ht="15.75" customHeight="1">
      <c r="A94" s="375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375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375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375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375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375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375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375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375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375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375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375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37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0">AVERAGE(I90:I105)</f>
        <v>19.75</v>
      </c>
      <c r="J106" s="137">
        <f t="shared" si="40"/>
        <v>1950</v>
      </c>
      <c r="K106" s="138">
        <f t="shared" ref="K106" si="41">J106/I106</f>
        <v>98.734177215189874</v>
      </c>
      <c r="L106" s="136">
        <f t="shared" ref="L106:M106" si="42">AVERAGE(L90:L105)</f>
        <v>19.75</v>
      </c>
      <c r="M106" s="137">
        <f t="shared" si="42"/>
        <v>1737.4155641376392</v>
      </c>
      <c r="N106" s="138">
        <f>M106/L106</f>
        <v>87.970408310766544</v>
      </c>
      <c r="O106" s="139">
        <f>L106-I106</f>
        <v>0</v>
      </c>
      <c r="P106" s="140">
        <f>N106-K106</f>
        <v>-10.76376890442333</v>
      </c>
      <c r="Q106" s="141">
        <f>N106/K106</f>
        <v>0.89098234058340475</v>
      </c>
      <c r="R106" s="291"/>
      <c r="S106" s="142">
        <f>S90</f>
        <v>0.70833333333333337</v>
      </c>
      <c r="T106" s="143">
        <f>INDEX(T90:T105,COUNTA(T90:T105))</f>
        <v>0.83758101851851852</v>
      </c>
      <c r="U106" s="144"/>
      <c r="V106" s="166"/>
      <c r="W106" s="167"/>
      <c r="X106" s="138"/>
      <c r="Y106" s="179">
        <f t="shared" ref="Y106:Z106" si="43">SUM(Y90:Y105)</f>
        <v>0</v>
      </c>
      <c r="Z106" s="180">
        <f t="shared" si="43"/>
        <v>0</v>
      </c>
      <c r="AA106" s="279"/>
      <c r="AB106" s="280"/>
      <c r="AC106" s="179">
        <f t="shared" ref="AC106:AD106" si="44">SUM(AC90:AC105)</f>
        <v>4</v>
      </c>
      <c r="AD106" s="180">
        <f t="shared" si="44"/>
        <v>0</v>
      </c>
      <c r="AE106" s="168">
        <f>M106-J106</f>
        <v>-212.58443586236081</v>
      </c>
      <c r="AF106" s="141">
        <f>M106/J106</f>
        <v>0.89098234058340475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304" priority="2" operator="greaterThan">
      <formula>0</formula>
    </cfRule>
  </conditionalFormatting>
  <conditionalFormatting sqref="P5:P106 AE5:AE106">
    <cfRule type="cellIs" dxfId="303" priority="5" operator="lessThan">
      <formula>0</formula>
    </cfRule>
  </conditionalFormatting>
  <conditionalFormatting sqref="Q5:Q106 AF5:AF106">
    <cfRule type="cellIs" dxfId="302" priority="3" operator="greaterThan">
      <formula>1</formula>
    </cfRule>
    <cfRule type="cellIs" dxfId="301" priority="4" operator="lessThan">
      <formula>0.8</formula>
    </cfRule>
  </conditionalFormatting>
  <conditionalFormatting sqref="AG5 R5:R106">
    <cfRule type="cellIs" dxfId="300" priority="6" operator="lessThan">
      <formula>0.8</formula>
    </cfRule>
  </conditionalFormatting>
  <conditionalFormatting sqref="AG22:AG57">
    <cfRule type="cellIs" dxfId="299" priority="7" operator="lessThan">
      <formula>0.8</formula>
    </cfRule>
  </conditionalFormatting>
  <conditionalFormatting sqref="AG63:AG71">
    <cfRule type="cellIs" dxfId="298" priority="8" operator="lessThan">
      <formula>0.8</formula>
    </cfRule>
  </conditionalFormatting>
  <conditionalFormatting sqref="AG73:AG106">
    <cfRule type="cellIs" dxfId="297" priority="1" operator="lessThan">
      <formula>0.8</formula>
    </cfRule>
  </conditionalFormatting>
  <dataValidations count="1">
    <dataValidation type="list" allowBlank="1" showInputMessage="1" showErrorMessage="1" sqref="AA5:AB106" xr:uid="{D9DDD8CA-43CC-49EA-A4C2-29B8734CCECB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8019-9F22-4CD0-A76F-4E5E5AC16CE8}">
  <sheetPr>
    <tabColor theme="8" tint="0.59999389629810485"/>
  </sheetPr>
  <dimension ref="B1:AR42"/>
  <sheetViews>
    <sheetView zoomScale="70" zoomScaleNormal="70" workbookViewId="0">
      <selection activeCell="Q20" sqref="Q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239</v>
      </c>
      <c r="D3" s="263"/>
      <c r="E3" s="3" t="s">
        <v>2</v>
      </c>
      <c r="F3" s="264">
        <f>'0212(18度C)'!D1+'0212(4度C)'!D1</f>
        <v>123421</v>
      </c>
      <c r="G3" s="265"/>
      <c r="H3" s="3" t="s">
        <v>3</v>
      </c>
      <c r="I3" s="266">
        <f>'0212(18度C)'!F1+'0212(4度C)'!F1</f>
        <v>3791314.2199999997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544.12385988322228</v>
      </c>
      <c r="F6" s="239" t="e">
        <f>AVERAGE(#REF!,D14:K14)</f>
        <v>#REF!</v>
      </c>
      <c r="G6" s="240">
        <f>AVERAGE(D14:K14)</f>
        <v>203.51582080200501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767.08428805237315</v>
      </c>
      <c r="N6" s="241"/>
      <c r="O6" s="229">
        <f>'0212(4度C)'!Y2</f>
        <v>0</v>
      </c>
      <c r="P6" s="229">
        <f>'0212(4度C)'!Z2</f>
        <v>0</v>
      </c>
      <c r="Q6" s="229">
        <f>'0212(4度C)'!AC2</f>
        <v>33</v>
      </c>
      <c r="R6" s="229">
        <f>'0212(4度C)'!AD2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483.87099701007782</v>
      </c>
      <c r="F7" s="235" t="e">
        <f>AVERAGE(#REF!,D15:K15)</f>
        <v>#REF!</v>
      </c>
      <c r="G7" s="236">
        <f>AVERAGE(D15:K15)</f>
        <v>183.49744778198937</v>
      </c>
      <c r="H7" s="237"/>
      <c r="I7" s="236">
        <f>AVERAGE(L15:O15)</f>
        <v>82.691052141819313</v>
      </c>
      <c r="J7" s="237"/>
      <c r="K7" s="236">
        <f>AVERAGE(D33:O33)</f>
        <v>653.53699810522096</v>
      </c>
      <c r="L7" s="237"/>
      <c r="M7" s="236">
        <f>AVERAGE(P33:X33)</f>
        <v>681.04261302568011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0.89041563055966255</v>
      </c>
      <c r="F8" s="243" t="e">
        <f>AVERAGE(D16:K16,#REF!)</f>
        <v>#REF!</v>
      </c>
      <c r="G8" s="222">
        <f>AVERAGE(D16:K16)</f>
        <v>0.89826771167472752</v>
      </c>
      <c r="H8" s="223"/>
      <c r="I8" s="222">
        <f>AVERAGE(L16:O16)</f>
        <v>0.89061498831067121</v>
      </c>
      <c r="J8" s="223"/>
      <c r="K8" s="222">
        <f>AVERAGE(D34:O34)</f>
        <v>0.88831601292088636</v>
      </c>
      <c r="L8" s="223"/>
      <c r="M8" s="222">
        <f>AVERAGE(P34:X34)</f>
        <v>0.88657376373373875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89.916666666666671</v>
      </c>
      <c r="F14" s="28" t="s">
        <v>42</v>
      </c>
      <c r="G14" s="28">
        <v>90.225563909774436</v>
      </c>
      <c r="H14" s="28">
        <v>88.421052631578945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 t="s">
        <v>42</v>
      </c>
      <c r="O14" s="31">
        <v>98.734177215189874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81.381732468768959</v>
      </c>
      <c r="F15" s="35" t="s">
        <v>42</v>
      </c>
      <c r="G15" s="35">
        <v>80.362317401440208</v>
      </c>
      <c r="H15" s="35">
        <v>78.962865193414785</v>
      </c>
      <c r="I15" s="35">
        <v>493.28287606433349</v>
      </c>
      <c r="J15" s="35" t="s">
        <v>42</v>
      </c>
      <c r="K15" s="36" t="s">
        <v>42</v>
      </c>
      <c r="L15" s="34" t="s">
        <v>42</v>
      </c>
      <c r="M15" s="37">
        <v>77.421269087758915</v>
      </c>
      <c r="N15" s="35" t="s">
        <v>42</v>
      </c>
      <c r="O15" s="38">
        <v>87.960835195879696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0.90507950845711538</v>
      </c>
      <c r="F16" s="43" t="s">
        <v>42</v>
      </c>
      <c r="G16" s="43">
        <f t="shared" si="0"/>
        <v>0.89068235119929562</v>
      </c>
      <c r="H16" s="43">
        <f t="shared" si="0"/>
        <v>0.89303240397314343</v>
      </c>
      <c r="I16" s="43">
        <f t="shared" si="0"/>
        <v>0.90427658306935566</v>
      </c>
      <c r="J16" s="43" t="s">
        <v>42</v>
      </c>
      <c r="K16" s="44" t="s">
        <v>42</v>
      </c>
      <c r="L16" s="42" t="s">
        <v>42</v>
      </c>
      <c r="M16" s="45">
        <f t="shared" ref="M16" si="1">M15/M14</f>
        <v>0.89034459450922754</v>
      </c>
      <c r="N16" s="43" t="s">
        <v>42</v>
      </c>
      <c r="O16" s="46">
        <f t="shared" ref="O16" si="2">O15/O14</f>
        <v>0.89088538211211488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0.25018518518518518</v>
      </c>
      <c r="F17" s="48" t="s">
        <v>42</v>
      </c>
      <c r="G17" s="48">
        <v>0.25</v>
      </c>
      <c r="H17" s="48">
        <v>0.25028935185185186</v>
      </c>
      <c r="I17" s="48">
        <v>0.47387731481481482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 t="s">
        <v>42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0.54791666666666672</v>
      </c>
      <c r="F18" s="48" t="s">
        <v>42</v>
      </c>
      <c r="G18" s="48">
        <v>0.55625000000000002</v>
      </c>
      <c r="H18" s="48">
        <v>0.56597222222222221</v>
      </c>
      <c r="I18" s="48">
        <v>0.4861111111111111</v>
      </c>
      <c r="J18" s="48" t="s">
        <v>42</v>
      </c>
      <c r="K18" s="48" t="s">
        <v>42</v>
      </c>
      <c r="L18" s="47" t="s">
        <v>42</v>
      </c>
      <c r="M18" s="49">
        <v>0.80997685185185186</v>
      </c>
      <c r="N18" s="48" t="s">
        <v>42</v>
      </c>
      <c r="O18" s="50">
        <v>0.82708333333333328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8</v>
      </c>
      <c r="F21" s="52"/>
      <c r="G21" s="52">
        <v>8</v>
      </c>
      <c r="H21" s="52">
        <v>9</v>
      </c>
      <c r="I21" s="52">
        <v>1</v>
      </c>
      <c r="J21" s="52"/>
      <c r="K21" s="53"/>
      <c r="L21" s="54"/>
      <c r="M21" s="55">
        <v>3</v>
      </c>
      <c r="N21" s="52"/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24.8</v>
      </c>
      <c r="F23" s="58" t="s">
        <v>42</v>
      </c>
      <c r="G23" s="58">
        <v>22.166666666666668</v>
      </c>
      <c r="H23" s="58">
        <v>19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 t="s">
        <v>42</v>
      </c>
      <c r="O23" s="61">
        <v>19.75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880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280.02092643060428</v>
      </c>
      <c r="H33" s="35">
        <v>387.43408499866274</v>
      </c>
      <c r="I33" s="35" t="s">
        <v>42</v>
      </c>
      <c r="J33" s="35" t="s">
        <v>42</v>
      </c>
      <c r="K33" s="35">
        <v>739.71667477738902</v>
      </c>
      <c r="L33" s="35" t="s">
        <v>42</v>
      </c>
      <c r="M33" s="35">
        <v>682.41240451900978</v>
      </c>
      <c r="N33" s="35">
        <v>997.03355279845835</v>
      </c>
      <c r="O33" s="35">
        <v>834.60434510720199</v>
      </c>
      <c r="P33" s="34">
        <v>267.67168737799511</v>
      </c>
      <c r="Q33" s="35" t="s">
        <v>42</v>
      </c>
      <c r="R33" s="35" t="s">
        <v>42</v>
      </c>
      <c r="S33" s="35" t="s">
        <v>42</v>
      </c>
      <c r="T33" s="35">
        <v>703.51566684758154</v>
      </c>
      <c r="U33" s="35" t="s">
        <v>42</v>
      </c>
      <c r="V33" s="35">
        <v>683.21559708620532</v>
      </c>
      <c r="W33" s="35">
        <v>971.71270701970445</v>
      </c>
      <c r="X33" s="38">
        <v>779.09740679691413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0.87817213614331513</v>
      </c>
      <c r="H34" s="43">
        <f>H33/H32</f>
        <v>0.89407865768922179</v>
      </c>
      <c r="I34" s="43" t="s">
        <v>42</v>
      </c>
      <c r="J34" s="43" t="s">
        <v>42</v>
      </c>
      <c r="K34" s="43">
        <f>K33/K32</f>
        <v>0.8966262724574412</v>
      </c>
      <c r="L34" s="43" t="s">
        <v>42</v>
      </c>
      <c r="M34" s="43">
        <f>M33/M32</f>
        <v>0.8960970968431442</v>
      </c>
      <c r="N34" s="43">
        <f>N33/N32</f>
        <v>0.87973548776334565</v>
      </c>
      <c r="O34" s="43">
        <f>O33/O32</f>
        <v>0.88518642662885061</v>
      </c>
      <c r="P34" s="42">
        <f>P33/P32</f>
        <v>0.87365064630317846</v>
      </c>
      <c r="Q34" s="43" t="s">
        <v>42</v>
      </c>
      <c r="R34" s="43" t="s">
        <v>42</v>
      </c>
      <c r="S34" s="43" t="s">
        <v>42</v>
      </c>
      <c r="T34" s="43">
        <f>T33/T32</f>
        <v>0.89335322774296066</v>
      </c>
      <c r="U34" s="43" t="s">
        <v>42</v>
      </c>
      <c r="V34" s="43">
        <f>V33/V32</f>
        <v>0.89715179415360291</v>
      </c>
      <c r="W34" s="43">
        <f>W33/W32</f>
        <v>0.88337518819973138</v>
      </c>
      <c r="X34" s="46">
        <f>X33/X32</f>
        <v>0.88533796226922057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0.35290509259259262</v>
      </c>
      <c r="H35" s="48">
        <v>0.2918634259259259</v>
      </c>
      <c r="I35" s="48" t="s">
        <v>42</v>
      </c>
      <c r="J35" s="48" t="s">
        <v>42</v>
      </c>
      <c r="K35" s="48">
        <v>0.2917939814814815</v>
      </c>
      <c r="L35" s="48" t="s">
        <v>42</v>
      </c>
      <c r="M35" s="48">
        <v>0.29189814814814813</v>
      </c>
      <c r="N35" s="48">
        <v>0.29166666666666669</v>
      </c>
      <c r="O35" s="48">
        <v>0.29173611111111108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0.70851851851851855</v>
      </c>
      <c r="U35" s="48" t="s">
        <v>42</v>
      </c>
      <c r="V35" s="48">
        <v>0.70833333333333337</v>
      </c>
      <c r="W35" s="48">
        <v>0.7085069444444444</v>
      </c>
      <c r="X35" s="50">
        <v>0.70859953703703704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0.47013888888888888</v>
      </c>
      <c r="H36" s="48">
        <v>0.33194444444444443</v>
      </c>
      <c r="I36" s="48" t="s">
        <v>42</v>
      </c>
      <c r="J36" s="48" t="s">
        <v>42</v>
      </c>
      <c r="K36" s="48">
        <v>0.40226851851851853</v>
      </c>
      <c r="L36" s="48" t="s">
        <v>42</v>
      </c>
      <c r="M36" s="48">
        <v>0.38225694444444447</v>
      </c>
      <c r="N36" s="48">
        <v>0.44312499999999999</v>
      </c>
      <c r="O36" s="48">
        <v>0.42291666666666666</v>
      </c>
      <c r="P36" s="47">
        <v>0.80094907407407412</v>
      </c>
      <c r="Q36" s="48" t="s">
        <v>42</v>
      </c>
      <c r="R36" s="48" t="s">
        <v>42</v>
      </c>
      <c r="S36" s="48" t="s">
        <v>42</v>
      </c>
      <c r="T36" s="48">
        <v>0.83680555555555558</v>
      </c>
      <c r="U36" s="48" t="s">
        <v>42</v>
      </c>
      <c r="V36" s="48">
        <v>0.82569444444444451</v>
      </c>
      <c r="W36" s="48">
        <v>0.98501157407407403</v>
      </c>
      <c r="X36" s="50">
        <v>0.84930555555555554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3.75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314E2-8DEE-4513-A854-1B7078FB1AB4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P21" sqref="P21"/>
      <selection pane="bottomLeft" activeCell="P21" sqref="P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83014</v>
      </c>
      <c r="E1" s="88" t="s">
        <v>3</v>
      </c>
      <c r="F1" s="89">
        <f>SUM(G5:G191)</f>
        <v>1656591.92</v>
      </c>
      <c r="G1" s="90" t="s">
        <v>84</v>
      </c>
      <c r="H1" s="91">
        <f>L21+L38+L55+L72+L89+L106+L123+L140+L157+L174+L191</f>
        <v>58.266666666666673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46065</v>
      </c>
      <c r="B2" s="332"/>
      <c r="C2" s="92" t="s">
        <v>40</v>
      </c>
      <c r="D2" s="93">
        <f>AVERAGE(N21,N38,N55,N72,N89,N106,N123,N140,N157,N174,N191)</f>
        <v>666.03955034179342</v>
      </c>
      <c r="E2" s="93" t="s">
        <v>91</v>
      </c>
      <c r="F2" s="94">
        <f>F1/D1</f>
        <v>19.95557279495025</v>
      </c>
      <c r="G2" s="95" t="s">
        <v>92</v>
      </c>
      <c r="H2" s="96">
        <f>COUNT(H5:H191)</f>
        <v>1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114</v>
      </c>
      <c r="C5" s="287" t="s">
        <v>125</v>
      </c>
      <c r="D5" s="288"/>
      <c r="E5" s="147">
        <v>19.7</v>
      </c>
      <c r="F5" s="97">
        <v>370</v>
      </c>
      <c r="G5" s="148">
        <f t="shared" ref="G5:G9" si="0">E5*F5</f>
        <v>7289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2261.4601018675808</v>
      </c>
      <c r="N5" s="152">
        <f>M5/L5</f>
        <v>376.91001697793013</v>
      </c>
      <c r="O5" s="154">
        <f>L5-I5</f>
        <v>0</v>
      </c>
      <c r="P5" s="155">
        <f>N5-K5</f>
        <v>-39.756649688736559</v>
      </c>
      <c r="Q5" s="156">
        <f>N5/K5</f>
        <v>0.90458404074703225</v>
      </c>
      <c r="R5" s="289">
        <f>Q21</f>
        <v>0.87817213614331513</v>
      </c>
      <c r="S5" s="157">
        <v>0.35290509259259262</v>
      </c>
      <c r="T5" s="158">
        <v>0.35972222222222222</v>
      </c>
      <c r="U5" s="159"/>
      <c r="V5" s="160">
        <v>9.8166666666666291</v>
      </c>
      <c r="W5" s="161"/>
      <c r="X5" s="162"/>
      <c r="Y5" s="292"/>
      <c r="Z5" s="293"/>
      <c r="AA5" s="115">
        <f>M5-J5</f>
        <v>-238.53989813241924</v>
      </c>
      <c r="AB5" s="156">
        <f>M5/J5</f>
        <v>0.90458404074703236</v>
      </c>
      <c r="AC5" s="281">
        <f>AB21</f>
        <v>0.87817213614331524</v>
      </c>
    </row>
    <row r="6" spans="1:29" ht="15.75" customHeight="1">
      <c r="A6" s="295"/>
      <c r="B6" s="100" t="s">
        <v>120</v>
      </c>
      <c r="C6" s="274" t="s">
        <v>121</v>
      </c>
      <c r="D6" s="275"/>
      <c r="E6" s="101">
        <v>28.57</v>
      </c>
      <c r="F6" s="102">
        <v>1684</v>
      </c>
      <c r="G6" s="103">
        <f t="shared" si="0"/>
        <v>48111.88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3128.1733746130021</v>
      </c>
      <c r="N6" s="106">
        <f>M6/L6</f>
        <v>260.68111455108351</v>
      </c>
      <c r="O6" s="108">
        <f>L6-I6</f>
        <v>0</v>
      </c>
      <c r="P6" s="109">
        <f>N6-K6</f>
        <v>-39.31888544891649</v>
      </c>
      <c r="Q6" s="110">
        <f>N6/K6</f>
        <v>0.86893704850361175</v>
      </c>
      <c r="R6" s="290"/>
      <c r="S6" s="47">
        <v>0.36319444444444443</v>
      </c>
      <c r="T6" s="48">
        <v>0.385625</v>
      </c>
      <c r="U6" s="111">
        <v>4.9999999999999822</v>
      </c>
      <c r="V6" s="112">
        <v>32.300000000000011</v>
      </c>
      <c r="W6" s="113"/>
      <c r="X6" s="116"/>
      <c r="Y6" s="276"/>
      <c r="Z6" s="277"/>
      <c r="AA6" s="117">
        <f>M6-J6</f>
        <v>-471.82662538699788</v>
      </c>
      <c r="AB6" s="110">
        <f>M6/J6</f>
        <v>0.86893704850361175</v>
      </c>
      <c r="AC6" s="282"/>
    </row>
    <row r="7" spans="1:29" ht="15.75" customHeight="1">
      <c r="A7" s="295"/>
      <c r="B7" s="100" t="s">
        <v>114</v>
      </c>
      <c r="C7" s="274" t="s">
        <v>115</v>
      </c>
      <c r="D7" s="275"/>
      <c r="E7" s="101">
        <v>29.85</v>
      </c>
      <c r="F7" s="102">
        <v>2092</v>
      </c>
      <c r="G7" s="103">
        <f t="shared" si="0"/>
        <v>62446.200000000004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3140.6171809841508</v>
      </c>
      <c r="N7" s="106">
        <f>M7/L7</f>
        <v>261.71809841534588</v>
      </c>
      <c r="O7" s="108">
        <f>L7-I7</f>
        <v>0</v>
      </c>
      <c r="P7" s="109">
        <f>N7-K7</f>
        <v>-38.281901584654122</v>
      </c>
      <c r="Q7" s="110">
        <f>N7/K7</f>
        <v>0.87239366138448626</v>
      </c>
      <c r="R7" s="290"/>
      <c r="S7" s="47">
        <v>0.38960648148148147</v>
      </c>
      <c r="T7" s="48">
        <v>0.41736111111111113</v>
      </c>
      <c r="U7" s="111">
        <v>5.7333333333333236</v>
      </c>
      <c r="V7" s="112">
        <v>39.966666666666704</v>
      </c>
      <c r="W7" s="113"/>
      <c r="X7" s="116"/>
      <c r="Y7" s="276"/>
      <c r="Z7" s="277"/>
      <c r="AA7" s="117">
        <f>M7-J7</f>
        <v>-459.38281901584924</v>
      </c>
      <c r="AB7" s="110">
        <f>M7/J7</f>
        <v>0.87239366138448637</v>
      </c>
      <c r="AC7" s="282"/>
    </row>
    <row r="8" spans="1:29" ht="15.75" customHeight="1">
      <c r="A8" s="295"/>
      <c r="B8" s="100" t="s">
        <v>114</v>
      </c>
      <c r="C8" s="274" t="s">
        <v>116</v>
      </c>
      <c r="D8" s="275"/>
      <c r="E8" s="101">
        <v>29.52</v>
      </c>
      <c r="F8" s="102">
        <v>1938</v>
      </c>
      <c r="G8" s="103">
        <f t="shared" si="0"/>
        <v>57209.760000000002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3139.8739873987392</v>
      </c>
      <c r="N8" s="106">
        <f>M8/L8</f>
        <v>261.65616561656162</v>
      </c>
      <c r="O8" s="108">
        <f>L8-I8</f>
        <v>0</v>
      </c>
      <c r="P8" s="109">
        <f>N8-K8</f>
        <v>-38.343834383438377</v>
      </c>
      <c r="Q8" s="110">
        <f>N8/K8</f>
        <v>0.8721872187218721</v>
      </c>
      <c r="R8" s="290"/>
      <c r="S8" s="47">
        <v>0.42083333333333334</v>
      </c>
      <c r="T8" s="48">
        <v>0.44655092592592593</v>
      </c>
      <c r="U8" s="111">
        <v>4.9999999999999822</v>
      </c>
      <c r="V8" s="112">
        <v>37.033333333333339</v>
      </c>
      <c r="W8" s="113"/>
      <c r="X8" s="116"/>
      <c r="Y8" s="276"/>
      <c r="Z8" s="277"/>
      <c r="AA8" s="117">
        <f>M8-J8</f>
        <v>-460.12601260126075</v>
      </c>
      <c r="AB8" s="110">
        <f>M8/J8</f>
        <v>0.87218721872187199</v>
      </c>
      <c r="AC8" s="282"/>
    </row>
    <row r="9" spans="1:29" ht="15.75" customHeight="1">
      <c r="A9" s="296"/>
      <c r="B9" s="100" t="s">
        <v>114</v>
      </c>
      <c r="C9" s="274" t="s">
        <v>119</v>
      </c>
      <c r="D9" s="275"/>
      <c r="E9" s="101">
        <v>25.64</v>
      </c>
      <c r="F9" s="102">
        <v>1530</v>
      </c>
      <c r="G9" s="103">
        <f t="shared" si="0"/>
        <v>39229.200000000004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3170.9844559585526</v>
      </c>
      <c r="N9" s="106">
        <f>M9/L9</f>
        <v>288.27131417805026</v>
      </c>
      <c r="O9" s="108">
        <f>L9-I9</f>
        <v>0</v>
      </c>
      <c r="P9" s="109">
        <f>N9-K9</f>
        <v>-39.001413094676991</v>
      </c>
      <c r="Q9" s="110">
        <f>N9/K9</f>
        <v>0.88082901554404247</v>
      </c>
      <c r="R9" s="290"/>
      <c r="S9" s="47">
        <v>0.45003472222222224</v>
      </c>
      <c r="T9" s="48">
        <v>0.47013888888888888</v>
      </c>
      <c r="U9" s="111">
        <v>5.0166666666666782</v>
      </c>
      <c r="V9" s="112">
        <v>28.949999999999967</v>
      </c>
      <c r="W9" s="113"/>
      <c r="X9" s="116"/>
      <c r="Y9" s="276"/>
      <c r="Z9" s="277"/>
      <c r="AA9" s="117">
        <f>M9-J9</f>
        <v>-429.01554404144736</v>
      </c>
      <c r="AB9" s="110">
        <f>M9/J9</f>
        <v>0.88082901554404236</v>
      </c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2968.2218201644055</v>
      </c>
      <c r="N21" s="138">
        <f>M21/L21</f>
        <v>280.02092643060428</v>
      </c>
      <c r="O21" s="139">
        <f>L21-I21</f>
        <v>0</v>
      </c>
      <c r="P21" s="140">
        <f>N21-K21</f>
        <v>-38.846998097697622</v>
      </c>
      <c r="Q21" s="141">
        <f>N21/K21</f>
        <v>0.87817213614331513</v>
      </c>
      <c r="R21" s="291"/>
      <c r="S21" s="142">
        <f>S5</f>
        <v>0.35290509259259262</v>
      </c>
      <c r="T21" s="143">
        <f>INDEX(T5:T20,COUNTA(T5:T20))</f>
        <v>0.47013888888888888</v>
      </c>
      <c r="U21" s="144"/>
      <c r="V21" s="166"/>
      <c r="W21" s="167"/>
      <c r="X21" s="138"/>
      <c r="Y21" s="279"/>
      <c r="Z21" s="280"/>
      <c r="AA21" s="168">
        <f>M21-J21</f>
        <v>-411.77817983559453</v>
      </c>
      <c r="AB21" s="141">
        <f>M21/J21</f>
        <v>0.87817213614331524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919</v>
      </c>
      <c r="G22" s="148">
        <f t="shared" ref="G22:G23" si="5">E22*F22</f>
        <v>12893.57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2324.9472944483427</v>
      </c>
      <c r="N22" s="152">
        <f>M22/L22</f>
        <v>387.49121574139048</v>
      </c>
      <c r="O22" s="154">
        <f>L22-I22</f>
        <v>0</v>
      </c>
      <c r="P22" s="155">
        <f>N22-K22</f>
        <v>-45.842117591942838</v>
      </c>
      <c r="Q22" s="156">
        <f>N22/K22</f>
        <v>0.89421049786474727</v>
      </c>
      <c r="R22" s="289">
        <f>Q38</f>
        <v>0.89407865768922179</v>
      </c>
      <c r="S22" s="157">
        <v>0.2918634259259259</v>
      </c>
      <c r="T22" s="158">
        <v>0.30833333333333335</v>
      </c>
      <c r="U22" s="159"/>
      <c r="V22" s="160">
        <v>23.716666666666725</v>
      </c>
      <c r="W22" s="158"/>
      <c r="X22" s="169"/>
      <c r="Y22" s="292"/>
      <c r="Z22" s="293"/>
      <c r="AA22" s="115">
        <f>M22-J22</f>
        <v>-275.05270555165725</v>
      </c>
      <c r="AB22" s="156">
        <f>M22/J22</f>
        <v>0.89421049786474716</v>
      </c>
      <c r="AC22" s="281">
        <f>AB38</f>
        <v>0.89407865768922179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1115</v>
      </c>
      <c r="G23" s="103">
        <f t="shared" si="5"/>
        <v>16156.35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2324.2617255356108</v>
      </c>
      <c r="N23" s="106">
        <f>M23/L23</f>
        <v>387.37695425593512</v>
      </c>
      <c r="O23" s="108">
        <f>L23-I23</f>
        <v>0</v>
      </c>
      <c r="P23" s="109">
        <f>N23-K23</f>
        <v>-45.956379077398196</v>
      </c>
      <c r="Q23" s="110">
        <f>N23/K23</f>
        <v>0.89394681751369642</v>
      </c>
      <c r="R23" s="290"/>
      <c r="S23" s="47">
        <v>0.31195601851851851</v>
      </c>
      <c r="T23" s="48">
        <v>0.33194444444444443</v>
      </c>
      <c r="U23" s="111">
        <v>5.2166666666666295</v>
      </c>
      <c r="V23" s="112">
        <v>28.783333333333331</v>
      </c>
      <c r="W23" s="113"/>
      <c r="X23" s="13"/>
      <c r="Y23" s="276"/>
      <c r="Z23" s="277"/>
      <c r="AA23" s="117">
        <f>M23-J23</f>
        <v>-275.73827446438918</v>
      </c>
      <c r="AB23" s="110">
        <f>M23/J23</f>
        <v>0.89394681751369642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2324.6045099919766</v>
      </c>
      <c r="N38" s="138">
        <f>M38/L38</f>
        <v>387.43408499866274</v>
      </c>
      <c r="O38" s="139">
        <f>L38-I38</f>
        <v>0</v>
      </c>
      <c r="P38" s="140">
        <f>N38-K38</f>
        <v>-45.899248334670574</v>
      </c>
      <c r="Q38" s="141">
        <f>N38/K38</f>
        <v>0.89407865768922179</v>
      </c>
      <c r="R38" s="291"/>
      <c r="S38" s="142">
        <f>S22</f>
        <v>0.2918634259259259</v>
      </c>
      <c r="T38" s="143">
        <f>INDEX(T22:T37,COUNTA(T22:T37))</f>
        <v>0.33194444444444443</v>
      </c>
      <c r="U38" s="144"/>
      <c r="V38" s="166"/>
      <c r="W38" s="167"/>
      <c r="X38" s="138"/>
      <c r="Y38" s="279"/>
      <c r="Z38" s="280"/>
      <c r="AA38" s="168">
        <f>M38-J38</f>
        <v>-275.39549000802344</v>
      </c>
      <c r="AB38" s="141">
        <f>M38/J38</f>
        <v>0.89407865768922179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2454</v>
      </c>
      <c r="G39" s="148">
        <f t="shared" ref="G39:G41" si="9">E39*F39</f>
        <v>43902.060000000005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2955.6373369019748</v>
      </c>
      <c r="N39" s="152">
        <f>M39/L39</f>
        <v>738.90933422549369</v>
      </c>
      <c r="O39" s="154">
        <f>L39-I39</f>
        <v>0</v>
      </c>
      <c r="P39" s="155">
        <f>N39-K39</f>
        <v>-86.090665774506306</v>
      </c>
      <c r="Q39" s="156">
        <f>N39/K39</f>
        <v>0.89564767784908328</v>
      </c>
      <c r="R39" s="289">
        <f>Q55</f>
        <v>0.8966262724574412</v>
      </c>
      <c r="S39" s="157">
        <v>0.2917939814814815</v>
      </c>
      <c r="T39" s="158">
        <v>0.3263888888888889</v>
      </c>
      <c r="U39" s="159"/>
      <c r="V39" s="160">
        <v>49.816666666666649</v>
      </c>
      <c r="W39" s="158"/>
      <c r="X39" s="169"/>
      <c r="Y39" s="292"/>
      <c r="Z39" s="293"/>
      <c r="AA39" s="115">
        <f>M39-J39</f>
        <v>-344.36266309802522</v>
      </c>
      <c r="AB39" s="156">
        <f>M39/J39</f>
        <v>0.89564767784908328</v>
      </c>
      <c r="AC39" s="281">
        <f>AB55</f>
        <v>0.8966262724574412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1136</v>
      </c>
      <c r="G40" s="103">
        <f t="shared" si="9"/>
        <v>24367.200000000001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2963.478260869565</v>
      </c>
      <c r="N40" s="106">
        <f>M40/L40</f>
        <v>740.86956521739125</v>
      </c>
      <c r="O40" s="108">
        <f>L40-I40</f>
        <v>0</v>
      </c>
      <c r="P40" s="109">
        <f>N40-K40</f>
        <v>-84.130434782608745</v>
      </c>
      <c r="Q40" s="110">
        <f>N40/K40</f>
        <v>0.89802371541501969</v>
      </c>
      <c r="R40" s="290"/>
      <c r="S40" s="47">
        <v>0.3298611111111111</v>
      </c>
      <c r="T40" s="48">
        <v>0.34583333333333333</v>
      </c>
      <c r="U40" s="111">
        <v>4.9999999999999822</v>
      </c>
      <c r="V40" s="112">
        <v>23</v>
      </c>
      <c r="W40" s="113"/>
      <c r="X40" s="116"/>
      <c r="Y40" s="276"/>
      <c r="Z40" s="277"/>
      <c r="AA40" s="117">
        <f>M40-J40</f>
        <v>-336.52173913043498</v>
      </c>
      <c r="AB40" s="110">
        <f>M40/J40</f>
        <v>0.89802371541501969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3710</v>
      </c>
      <c r="G41" s="103">
        <f t="shared" si="9"/>
        <v>61808.6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2957.4844995571284</v>
      </c>
      <c r="N41" s="106">
        <f>M41/L41</f>
        <v>739.3711248892821</v>
      </c>
      <c r="O41" s="108">
        <f>L41-I41</f>
        <v>0</v>
      </c>
      <c r="P41" s="109">
        <f>N41-K41</f>
        <v>-85.6288751107179</v>
      </c>
      <c r="Q41" s="110">
        <f>N41/K41</f>
        <v>0.89620742410822074</v>
      </c>
      <c r="R41" s="290"/>
      <c r="S41" s="47">
        <v>0.35</v>
      </c>
      <c r="T41" s="48">
        <v>0.40226851851851853</v>
      </c>
      <c r="U41" s="111">
        <v>5.9999999999999787</v>
      </c>
      <c r="V41" s="112">
        <v>75.266666666666708</v>
      </c>
      <c r="W41" s="113"/>
      <c r="X41" s="13"/>
      <c r="Y41" s="276"/>
      <c r="Z41" s="277"/>
      <c r="AA41" s="117">
        <f>M41-J41</f>
        <v>-342.5155004428716</v>
      </c>
      <c r="AB41" s="110">
        <f>M41/J41</f>
        <v>0.89620742410822074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2958.8666991095561</v>
      </c>
      <c r="N55" s="138">
        <f>M55/L55</f>
        <v>739.71667477738902</v>
      </c>
      <c r="O55" s="139">
        <f>L55-I55</f>
        <v>0</v>
      </c>
      <c r="P55" s="140">
        <f>N55-K55</f>
        <v>-85.283325222610983</v>
      </c>
      <c r="Q55" s="141">
        <f>N55/K55</f>
        <v>0.8966262724574412</v>
      </c>
      <c r="R55" s="291"/>
      <c r="S55" s="142">
        <f>S39</f>
        <v>0.2917939814814815</v>
      </c>
      <c r="T55" s="143">
        <f>INDEX(T39:T54,COUNTA(T39:T54))</f>
        <v>0.40226851851851853</v>
      </c>
      <c r="U55" s="144"/>
      <c r="V55" s="166"/>
      <c r="W55" s="167"/>
      <c r="X55" s="138"/>
      <c r="Y55" s="279"/>
      <c r="Z55" s="280"/>
      <c r="AA55" s="168">
        <f>M55-J55</f>
        <v>-341.13330089044393</v>
      </c>
      <c r="AB55" s="141">
        <f>M55/J55</f>
        <v>0.8966262724574412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920</v>
      </c>
      <c r="G56" s="148">
        <f t="shared" ref="G56:G58" si="14">E56*F56</f>
        <v>20497.600000000002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2957.1428571428464</v>
      </c>
      <c r="N56" s="152">
        <f>M56/L56</f>
        <v>591.42857142856928</v>
      </c>
      <c r="O56" s="154">
        <f>L56-I56</f>
        <v>0</v>
      </c>
      <c r="P56" s="155">
        <f>N56-K56</f>
        <v>-68.571428571430715</v>
      </c>
      <c r="Q56" s="156">
        <f>N56/K56</f>
        <v>0.89610389610389285</v>
      </c>
      <c r="R56" s="289">
        <f>Q72</f>
        <v>0.8960970968431442</v>
      </c>
      <c r="S56" s="157">
        <v>0.29189814814814813</v>
      </c>
      <c r="T56" s="158">
        <v>0.30486111111111114</v>
      </c>
      <c r="U56" s="159"/>
      <c r="V56" s="160">
        <v>18.666666666666735</v>
      </c>
      <c r="W56" s="161"/>
      <c r="X56" s="162"/>
      <c r="Y56" s="292"/>
      <c r="Z56" s="293"/>
      <c r="AA56" s="115">
        <f>M56-J56</f>
        <v>-342.85714285715358</v>
      </c>
      <c r="AB56" s="156">
        <f>M56/J56</f>
        <v>0.89610389610389285</v>
      </c>
      <c r="AC56" s="281">
        <f>AB72</f>
        <v>0.8960970968431442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2105</v>
      </c>
      <c r="G57" s="103">
        <f t="shared" si="14"/>
        <v>57403.35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2957.8454332552665</v>
      </c>
      <c r="N57" s="106">
        <f>M57/L57</f>
        <v>591.56908665105334</v>
      </c>
      <c r="O57" s="108">
        <f>L57-I57</f>
        <v>0</v>
      </c>
      <c r="P57" s="109">
        <f>N57-K57</f>
        <v>-68.43091334894666</v>
      </c>
      <c r="Q57" s="110">
        <f>N57/K57</f>
        <v>0.89631679795614139</v>
      </c>
      <c r="R57" s="290"/>
      <c r="S57" s="47">
        <v>0.30854166666666666</v>
      </c>
      <c r="T57" s="48">
        <v>0.33819444444444446</v>
      </c>
      <c r="U57" s="111">
        <v>5.2999999999999492</v>
      </c>
      <c r="V57" s="112">
        <v>42.700000000000038</v>
      </c>
      <c r="W57" s="113"/>
      <c r="X57" s="116"/>
      <c r="Y57" s="276"/>
      <c r="Z57" s="277"/>
      <c r="AA57" s="117">
        <f>M57-J57</f>
        <v>-342.15456674473353</v>
      </c>
      <c r="AB57" s="110">
        <f>M57/J57</f>
        <v>0.89631679795614139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2880</v>
      </c>
      <c r="G58" s="103">
        <f t="shared" si="14"/>
        <v>53366.400000000001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2956.3729683490151</v>
      </c>
      <c r="N58" s="106">
        <f>M58/L58</f>
        <v>985.4576561163384</v>
      </c>
      <c r="O58" s="108">
        <f>L58-I58</f>
        <v>0</v>
      </c>
      <c r="P58" s="109">
        <f>N58-K58</f>
        <v>-114.5423438836616</v>
      </c>
      <c r="Q58" s="110">
        <f>N58/K58</f>
        <v>0.89587059646939859</v>
      </c>
      <c r="R58" s="290"/>
      <c r="S58" s="47">
        <v>0.34166666666666667</v>
      </c>
      <c r="T58" s="48">
        <v>0.38225694444444447</v>
      </c>
      <c r="U58" s="111">
        <v>4.9999999999999822</v>
      </c>
      <c r="V58" s="112">
        <v>58.450000000000024</v>
      </c>
      <c r="W58" s="113"/>
      <c r="X58" s="116"/>
      <c r="Y58" s="276"/>
      <c r="Z58" s="277"/>
      <c r="AA58" s="117">
        <f>M58-J58</f>
        <v>-343.62703165098492</v>
      </c>
      <c r="AB58" s="110">
        <f>M58/J58</f>
        <v>0.89587059646939848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2957.1204195823757</v>
      </c>
      <c r="N72" s="138">
        <f>M72/L72</f>
        <v>682.41240451900978</v>
      </c>
      <c r="O72" s="139">
        <f>L72-I72</f>
        <v>0</v>
      </c>
      <c r="P72" s="140">
        <f>N72-K72</f>
        <v>-79.126057019451764</v>
      </c>
      <c r="Q72" s="141">
        <f>N72/K72</f>
        <v>0.8960970968431442</v>
      </c>
      <c r="R72" s="291"/>
      <c r="S72" s="142">
        <f>S56</f>
        <v>0.29189814814814813</v>
      </c>
      <c r="T72" s="143">
        <f>INDEX(T56:T71,COUNTA(T56:T71))</f>
        <v>0.38225694444444447</v>
      </c>
      <c r="U72" s="144"/>
      <c r="V72" s="166"/>
      <c r="W72" s="99"/>
      <c r="X72" s="69"/>
      <c r="Y72" s="279"/>
      <c r="Z72" s="280"/>
      <c r="AA72" s="168">
        <f>M72-J72</f>
        <v>-342.87958041762431</v>
      </c>
      <c r="AB72" s="141">
        <f>M72/J72</f>
        <v>0.8960970968431442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898</v>
      </c>
      <c r="G73" s="148">
        <f t="shared" ref="G73:G75" si="18">E73*F73</f>
        <v>16325.64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3144.7470817120743</v>
      </c>
      <c r="N73" s="152">
        <f>M73/L73</f>
        <v>1048.2490272373582</v>
      </c>
      <c r="O73" s="154">
        <f>L73-I73</f>
        <v>0</v>
      </c>
      <c r="P73" s="155">
        <f>N73-K73</f>
        <v>-151.75097276264182</v>
      </c>
      <c r="Q73" s="156">
        <f>N73/K73</f>
        <v>0.87354085603113185</v>
      </c>
      <c r="R73" s="289">
        <f>Q89</f>
        <v>0.87973548776334565</v>
      </c>
      <c r="S73" s="157">
        <v>0.29166666666666669</v>
      </c>
      <c r="T73" s="158">
        <v>0.30356481481481479</v>
      </c>
      <c r="U73" s="159"/>
      <c r="V73" s="160">
        <v>17.133333333333269</v>
      </c>
      <c r="W73" s="161"/>
      <c r="X73" s="162"/>
      <c r="Y73" s="292"/>
      <c r="Z73" s="293"/>
      <c r="AA73" s="115">
        <f>M73-J73</f>
        <v>-455.2529182879257</v>
      </c>
      <c r="AB73" s="156">
        <f>M73/J73</f>
        <v>0.87354085603113174</v>
      </c>
      <c r="AC73" s="281">
        <f>AB89</f>
        <v>0.87973548776334554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3676</v>
      </c>
      <c r="G74" s="103">
        <f t="shared" si="18"/>
        <v>51574.28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2690.3029070949378</v>
      </c>
      <c r="N74" s="106">
        <f>M74/L74</f>
        <v>896.76763569831257</v>
      </c>
      <c r="O74" s="108">
        <f>L74-I74</f>
        <v>0</v>
      </c>
      <c r="P74" s="109">
        <f>N74-K74</f>
        <v>-103.23236430168743</v>
      </c>
      <c r="Q74" s="110">
        <f>N74/K74</f>
        <v>0.89676763569831253</v>
      </c>
      <c r="R74" s="290"/>
      <c r="S74" s="47">
        <v>0.31390046296296298</v>
      </c>
      <c r="T74" s="48">
        <v>0.37083333333333335</v>
      </c>
      <c r="U74" s="111">
        <v>14.883333333333395</v>
      </c>
      <c r="V74" s="112">
        <v>81.983333333333334</v>
      </c>
      <c r="W74" s="113"/>
      <c r="X74" s="116"/>
      <c r="Y74" s="276"/>
      <c r="Z74" s="277"/>
      <c r="AA74" s="117">
        <f>M74-J74</f>
        <v>-309.69709290506216</v>
      </c>
      <c r="AB74" s="110">
        <f>M74/J74</f>
        <v>0.89676763569831264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4608</v>
      </c>
      <c r="G75" s="103">
        <f t="shared" si="18"/>
        <v>65802.239999999991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3138.2519863791135</v>
      </c>
      <c r="N75" s="106">
        <f>M75/L75</f>
        <v>1046.0839954597045</v>
      </c>
      <c r="O75" s="108">
        <f>L75-I75</f>
        <v>0</v>
      </c>
      <c r="P75" s="109">
        <f>N75-K75</f>
        <v>-153.91600454029549</v>
      </c>
      <c r="Q75" s="110">
        <f>N75/K75</f>
        <v>0.87173666288308704</v>
      </c>
      <c r="R75" s="290"/>
      <c r="S75" s="47">
        <v>0.38194444444444442</v>
      </c>
      <c r="T75" s="48">
        <v>0.44312499999999999</v>
      </c>
      <c r="U75" s="111">
        <v>15.999999999999943</v>
      </c>
      <c r="V75" s="112">
        <v>88.100000000000023</v>
      </c>
      <c r="W75" s="113"/>
      <c r="X75" s="116"/>
      <c r="Y75" s="276"/>
      <c r="Z75" s="277"/>
      <c r="AA75" s="117">
        <f>M75-J75</f>
        <v>-461.74801362088647</v>
      </c>
      <c r="AB75" s="110">
        <f>M75/J75</f>
        <v>0.87173666288308704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2991.1006583953749</v>
      </c>
      <c r="N89" s="138">
        <f>M89/L89</f>
        <v>997.03355279845835</v>
      </c>
      <c r="O89" s="139">
        <f>L89-I89</f>
        <v>0</v>
      </c>
      <c r="P89" s="140">
        <f>N89-K89</f>
        <v>-136.29978053487491</v>
      </c>
      <c r="Q89" s="141">
        <f>N89/K89</f>
        <v>0.87973548776334565</v>
      </c>
      <c r="R89" s="291"/>
      <c r="S89" s="142">
        <f>S73</f>
        <v>0.29166666666666669</v>
      </c>
      <c r="T89" s="143">
        <f>INDEX(T73:T88,COUNTA(T73:T88))</f>
        <v>0.44312499999999999</v>
      </c>
      <c r="U89" s="144"/>
      <c r="V89" s="166"/>
      <c r="W89" s="99"/>
      <c r="X89" s="69"/>
      <c r="Y89" s="279"/>
      <c r="Z89" s="280"/>
      <c r="AA89" s="168">
        <f>M89-J89</f>
        <v>-408.89934160462508</v>
      </c>
      <c r="AB89" s="141">
        <f>M89/J89</f>
        <v>0.87973548776334554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1215</v>
      </c>
      <c r="G90" s="148">
        <f t="shared" ref="G90:G93" si="23">E90*F90</f>
        <v>30411.45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2927.7108433734875</v>
      </c>
      <c r="N90" s="152">
        <f>M90/L90</f>
        <v>731.92771084337187</v>
      </c>
      <c r="O90" s="154">
        <f>L90-I90</f>
        <v>0</v>
      </c>
      <c r="P90" s="155">
        <f>N90-K90</f>
        <v>-93.072289156628131</v>
      </c>
      <c r="Q90" s="156">
        <f>N90/K90</f>
        <v>0.887185104052572</v>
      </c>
      <c r="R90" s="289">
        <f>Q106</f>
        <v>0.88518642662885061</v>
      </c>
      <c r="S90" s="157">
        <v>0.29173611111111108</v>
      </c>
      <c r="T90" s="158">
        <v>0.30902777777777779</v>
      </c>
      <c r="U90" s="159"/>
      <c r="V90" s="160">
        <v>24.900000000000055</v>
      </c>
      <c r="W90" s="158"/>
      <c r="X90" s="169"/>
      <c r="Y90" s="292"/>
      <c r="Z90" s="293"/>
      <c r="AA90" s="115">
        <f>M90-J90</f>
        <v>-372.28915662651252</v>
      </c>
      <c r="AB90" s="156">
        <f>M90/J90</f>
        <v>0.887185104052572</v>
      </c>
      <c r="AC90" s="281">
        <f>AB106</f>
        <v>0.88518642662885061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1500</v>
      </c>
      <c r="G91" s="103">
        <f t="shared" si="23"/>
        <v>37230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2926.8292682926822</v>
      </c>
      <c r="N91" s="106">
        <f>M91/L91</f>
        <v>731.70731707317054</v>
      </c>
      <c r="O91" s="108">
        <f>L91-I91</f>
        <v>0</v>
      </c>
      <c r="P91" s="109">
        <f>N91-K91</f>
        <v>-93.292682926829457</v>
      </c>
      <c r="Q91" s="110">
        <f>N91/K91</f>
        <v>0.88691796008869161</v>
      </c>
      <c r="R91" s="290"/>
      <c r="S91" s="47">
        <v>0.31961805555555556</v>
      </c>
      <c r="T91" s="48">
        <v>0.34097222222222223</v>
      </c>
      <c r="U91" s="111">
        <v>15.249999999999986</v>
      </c>
      <c r="V91" s="112">
        <v>30.750000000000011</v>
      </c>
      <c r="W91" s="113"/>
      <c r="X91" s="13"/>
      <c r="Y91" s="276"/>
      <c r="Z91" s="277"/>
      <c r="AA91" s="117">
        <f>M91-J91</f>
        <v>-373.17073170731783</v>
      </c>
      <c r="AB91" s="110">
        <f>M91/J91</f>
        <v>0.88691796008869161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2295</v>
      </c>
      <c r="G92" s="103">
        <f t="shared" si="23"/>
        <v>68850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2690.3288830999641</v>
      </c>
      <c r="N92" s="106">
        <f>M92/L92</f>
        <v>896.77629436665472</v>
      </c>
      <c r="O92" s="108">
        <f>L92-I92</f>
        <v>0</v>
      </c>
      <c r="P92" s="109">
        <f>N92-K92</f>
        <v>-103.22370563334528</v>
      </c>
      <c r="Q92" s="110">
        <f>N92/K92</f>
        <v>0.89677629436665474</v>
      </c>
      <c r="R92" s="290"/>
      <c r="S92" s="47">
        <v>0.35138888888888886</v>
      </c>
      <c r="T92" s="48">
        <v>0.38693287037037039</v>
      </c>
      <c r="U92" s="111">
        <v>14.999999999999947</v>
      </c>
      <c r="V92" s="112">
        <v>51.183333333333394</v>
      </c>
      <c r="W92" s="113"/>
      <c r="X92" s="13"/>
      <c r="Y92" s="276"/>
      <c r="Z92" s="277"/>
      <c r="AA92" s="117">
        <f>M92-J92</f>
        <v>-309.67111690003594</v>
      </c>
      <c r="AB92" s="110">
        <f>M92/J92</f>
        <v>0.89677629436665474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1923</v>
      </c>
      <c r="G93" s="103">
        <f t="shared" si="23"/>
        <v>34960.14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3139.5918367346949</v>
      </c>
      <c r="N93" s="106">
        <f>M93/L93</f>
        <v>1046.5306122448983</v>
      </c>
      <c r="O93" s="108">
        <f>L93-I93</f>
        <v>0</v>
      </c>
      <c r="P93" s="109">
        <f>N93-K93</f>
        <v>-153.46938775510171</v>
      </c>
      <c r="Q93" s="110">
        <f>N93/K93</f>
        <v>0.87210884353741525</v>
      </c>
      <c r="R93" s="290"/>
      <c r="S93" s="47">
        <v>0.39739583333333334</v>
      </c>
      <c r="T93" s="48">
        <v>0.42291666666666666</v>
      </c>
      <c r="U93" s="111">
        <v>15.06666666666665</v>
      </c>
      <c r="V93" s="112">
        <v>36.749999999999986</v>
      </c>
      <c r="W93" s="113"/>
      <c r="X93" s="116"/>
      <c r="Y93" s="276"/>
      <c r="Z93" s="277"/>
      <c r="AA93" s="117">
        <f>M93-J93</f>
        <v>-460.40816326530512</v>
      </c>
      <c r="AB93" s="110">
        <f>M93/J93</f>
        <v>0.87210884353741525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2921.115207875207</v>
      </c>
      <c r="N106" s="138">
        <f>M106/L106</f>
        <v>834.60434510720199</v>
      </c>
      <c r="O106" s="139">
        <f>L106-I106</f>
        <v>0</v>
      </c>
      <c r="P106" s="140">
        <f>N106-K106</f>
        <v>-108.2527977499409</v>
      </c>
      <c r="Q106" s="141">
        <f>N106/K106</f>
        <v>0.88518642662885061</v>
      </c>
      <c r="R106" s="291"/>
      <c r="S106" s="142">
        <f>S90</f>
        <v>0.29173611111111108</v>
      </c>
      <c r="T106" s="143">
        <f>INDEX(T90:T105,COUNTA(T90:T105))</f>
        <v>0.42291666666666666</v>
      </c>
      <c r="U106" s="144"/>
      <c r="V106" s="166"/>
      <c r="W106" s="167"/>
      <c r="X106" s="138"/>
      <c r="Y106" s="279"/>
      <c r="Z106" s="280"/>
      <c r="AA106" s="168">
        <f>M106-J106</f>
        <v>-378.88479212479297</v>
      </c>
      <c r="AB106" s="141">
        <f>M106/J106</f>
        <v>0.88518642662885061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1398</v>
      </c>
      <c r="G107" s="148">
        <f t="shared" ref="G107:G110" si="27">E107*F107</f>
        <v>35844.720000000001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3173.2660781841264</v>
      </c>
      <c r="N107" s="152">
        <f>M107/L107</f>
        <v>288.4787343803751</v>
      </c>
      <c r="O107" s="154">
        <f>L107-I107</f>
        <v>0</v>
      </c>
      <c r="P107" s="155">
        <f>N107-K107</f>
        <v>-38.793992892352151</v>
      </c>
      <c r="Q107" s="156">
        <f>N107/K107</f>
        <v>0.8814627994955907</v>
      </c>
      <c r="R107" s="289">
        <f>Q123</f>
        <v>0.87365064630317846</v>
      </c>
      <c r="S107" s="157">
        <v>0.70833333333333337</v>
      </c>
      <c r="T107" s="158">
        <v>0.72668981481481476</v>
      </c>
      <c r="U107" s="159"/>
      <c r="V107" s="160">
        <v>26.433333333333202</v>
      </c>
      <c r="W107" s="158"/>
      <c r="X107" s="169"/>
      <c r="Y107" s="292"/>
      <c r="Z107" s="293"/>
      <c r="AA107" s="115">
        <f>M107-J107</f>
        <v>-426.7339218158736</v>
      </c>
      <c r="AB107" s="156">
        <f>M107/J107</f>
        <v>0.8814627994955907</v>
      </c>
      <c r="AC107" s="281">
        <f>AB123</f>
        <v>0.87365064630317846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1726</v>
      </c>
      <c r="G108" s="103">
        <f t="shared" si="27"/>
        <v>50951.519999999997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3139.7675593734275</v>
      </c>
      <c r="N108" s="106">
        <f>M108/L108</f>
        <v>261.64729661445227</v>
      </c>
      <c r="O108" s="108">
        <f>L108-I108</f>
        <v>0</v>
      </c>
      <c r="P108" s="109">
        <f>N108-K108</f>
        <v>-38.352703385547727</v>
      </c>
      <c r="Q108" s="110">
        <f>N108/K108</f>
        <v>0.87215765538150758</v>
      </c>
      <c r="R108" s="290"/>
      <c r="S108" s="47">
        <v>0.72987268518518522</v>
      </c>
      <c r="T108" s="48">
        <v>0.75277777777777777</v>
      </c>
      <c r="U108" s="111">
        <v>4.5833333333334636</v>
      </c>
      <c r="V108" s="112">
        <v>32.983333333333263</v>
      </c>
      <c r="W108" s="113"/>
      <c r="X108" s="13"/>
      <c r="Y108" s="276"/>
      <c r="Z108" s="277"/>
      <c r="AA108" s="117">
        <f>M108-J108</f>
        <v>-460.2324406265725</v>
      </c>
      <c r="AB108" s="110">
        <f>M108/J108</f>
        <v>0.87215765538150769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1937</v>
      </c>
      <c r="G109" s="103">
        <f t="shared" si="27"/>
        <v>57819.450000000004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3139.6668167492139</v>
      </c>
      <c r="N109" s="106">
        <f>M109/L109</f>
        <v>261.63890139576785</v>
      </c>
      <c r="O109" s="108">
        <f>L109-I109</f>
        <v>0</v>
      </c>
      <c r="P109" s="109">
        <f>N109-K109</f>
        <v>-38.361098604232154</v>
      </c>
      <c r="Q109" s="110">
        <f>N109/K109</f>
        <v>0.87212967131922614</v>
      </c>
      <c r="R109" s="290"/>
      <c r="S109" s="47">
        <v>0.75624999999999998</v>
      </c>
      <c r="T109" s="48">
        <v>0.78195601851851848</v>
      </c>
      <c r="U109" s="111">
        <v>4.9999999999999822</v>
      </c>
      <c r="V109" s="112">
        <v>37.016666666666644</v>
      </c>
      <c r="W109" s="113"/>
      <c r="X109" s="13"/>
      <c r="Y109" s="276"/>
      <c r="Z109" s="277"/>
      <c r="AA109" s="117">
        <f>M109-J109</f>
        <v>-460.33318325078608</v>
      </c>
      <c r="AB109" s="110">
        <f>M109/J109</f>
        <v>0.87212967131922614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1166</v>
      </c>
      <c r="G110" s="103">
        <f t="shared" si="27"/>
        <v>33312.620000000003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3127.8688524590043</v>
      </c>
      <c r="N110" s="106">
        <f>M110/L110</f>
        <v>260.65573770491704</v>
      </c>
      <c r="O110" s="108">
        <f>L110-I110</f>
        <v>0</v>
      </c>
      <c r="P110" s="109">
        <f>N110-K110</f>
        <v>-39.344262295082956</v>
      </c>
      <c r="Q110" s="110">
        <f>N110/K110</f>
        <v>0.86885245901639019</v>
      </c>
      <c r="R110" s="290"/>
      <c r="S110" s="47">
        <v>0.78541666666666665</v>
      </c>
      <c r="T110" s="48">
        <v>0.80094907407407412</v>
      </c>
      <c r="U110" s="111">
        <v>4.9833333333333663</v>
      </c>
      <c r="V110" s="112">
        <v>22.366666666666752</v>
      </c>
      <c r="W110" s="113"/>
      <c r="X110" s="116"/>
      <c r="Y110" s="276"/>
      <c r="Z110" s="277"/>
      <c r="AA110" s="117">
        <f>M110-J110</f>
        <v>-472.1311475409957</v>
      </c>
      <c r="AB110" s="110">
        <f>M110/J110</f>
        <v>0.86885245901639008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3145.1423266914426</v>
      </c>
      <c r="N123" s="138">
        <f>M123/L123</f>
        <v>267.67168737799511</v>
      </c>
      <c r="O123" s="139">
        <f>L123-I123</f>
        <v>0</v>
      </c>
      <c r="P123" s="140">
        <f>N123-K123</f>
        <v>-38.711291345409165</v>
      </c>
      <c r="Q123" s="141">
        <f>N123/K123</f>
        <v>0.87365064630317846</v>
      </c>
      <c r="R123" s="291"/>
      <c r="S123" s="142">
        <f>S107</f>
        <v>0.70833333333333337</v>
      </c>
      <c r="T123" s="143">
        <f>INDEX(T107:T122,COUNTA(T107:T122))</f>
        <v>0.80094907407407412</v>
      </c>
      <c r="U123" s="144"/>
      <c r="V123" s="166"/>
      <c r="W123" s="167"/>
      <c r="X123" s="138"/>
      <c r="Y123" s="279"/>
      <c r="Z123" s="280"/>
      <c r="AA123" s="168">
        <f>M123-J123</f>
        <v>-454.85767330855742</v>
      </c>
      <c r="AB123" s="141">
        <f>M123/J123</f>
        <v>0.87365064630317846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1233</v>
      </c>
      <c r="G124" s="148">
        <f t="shared" ref="G124:G127" si="31">E124*F124</f>
        <v>27717.84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2667.5480769230853</v>
      </c>
      <c r="N124" s="152">
        <f>M124/L124</f>
        <v>533.50961538461706</v>
      </c>
      <c r="O124" s="154">
        <f>L124-I124</f>
        <v>0</v>
      </c>
      <c r="P124" s="155">
        <f>N124-K124</f>
        <v>-66.490384615382936</v>
      </c>
      <c r="Q124" s="156">
        <f>N124/K124</f>
        <v>0.88918269230769509</v>
      </c>
      <c r="R124" s="289">
        <f>Q140</f>
        <v>0.89335322774296066</v>
      </c>
      <c r="S124" s="157">
        <v>0.70851851851851855</v>
      </c>
      <c r="T124" s="158">
        <v>0.72777777777777775</v>
      </c>
      <c r="U124" s="159"/>
      <c r="V124" s="160">
        <v>27.733333333333245</v>
      </c>
      <c r="W124" s="161"/>
      <c r="X124" s="162"/>
      <c r="Y124" s="292"/>
      <c r="Z124" s="293"/>
      <c r="AA124" s="115">
        <f>M124-J124</f>
        <v>-332.45192307691468</v>
      </c>
      <c r="AB124" s="156">
        <f>M124/J124</f>
        <v>0.88918269230769509</v>
      </c>
      <c r="AC124" s="281">
        <f>AB140</f>
        <v>0.89335322774296066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1710</v>
      </c>
      <c r="G125" s="103">
        <f t="shared" si="31"/>
        <v>41963.4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2667.2443674176857</v>
      </c>
      <c r="N125" s="106">
        <f>M125/L125</f>
        <v>666.81109185442142</v>
      </c>
      <c r="O125" s="108">
        <f>L125-I125</f>
        <v>0</v>
      </c>
      <c r="P125" s="109">
        <f>N125-K125</f>
        <v>-83.18890814557858</v>
      </c>
      <c r="Q125" s="110">
        <f>N125/K125</f>
        <v>0.88908145580589526</v>
      </c>
      <c r="R125" s="290"/>
      <c r="S125" s="47">
        <v>0.73126157407407411</v>
      </c>
      <c r="T125" s="48">
        <v>0.75797453703703699</v>
      </c>
      <c r="U125" s="111">
        <v>5.0166666666667581</v>
      </c>
      <c r="V125" s="112">
        <v>38.466666666666555</v>
      </c>
      <c r="W125" s="113"/>
      <c r="X125" s="116"/>
      <c r="Y125" s="276"/>
      <c r="Z125" s="277"/>
      <c r="AA125" s="117">
        <f>M125-J125</f>
        <v>-332.75563258231432</v>
      </c>
      <c r="AB125" s="110">
        <f>M125/J125</f>
        <v>0.88908145580589526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1044</v>
      </c>
      <c r="G126" s="103">
        <f t="shared" si="31"/>
        <v>17434.8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2961.7021276595592</v>
      </c>
      <c r="N126" s="106">
        <f>M126/L126</f>
        <v>987.23404255318644</v>
      </c>
      <c r="O126" s="108">
        <f>L126-I126</f>
        <v>0</v>
      </c>
      <c r="P126" s="109">
        <f>N126-K126</f>
        <v>-112.76595744681356</v>
      </c>
      <c r="Q126" s="110">
        <f>N126/K126</f>
        <v>0.89748549323016946</v>
      </c>
      <c r="R126" s="290"/>
      <c r="S126" s="47">
        <v>0.76111111111111107</v>
      </c>
      <c r="T126" s="48">
        <v>0.77579861111111115</v>
      </c>
      <c r="U126" s="111">
        <v>4.5166666666666799</v>
      </c>
      <c r="V126" s="112">
        <v>21.150000000000109</v>
      </c>
      <c r="W126" s="113"/>
      <c r="X126" s="116"/>
      <c r="Y126" s="276"/>
      <c r="Z126" s="277"/>
      <c r="AA126" s="117">
        <f>M126-J126</f>
        <v>-338.29787234044079</v>
      </c>
      <c r="AB126" s="110">
        <f>M126/J126</f>
        <v>0.89748549323016946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4045</v>
      </c>
      <c r="G127" s="103">
        <f t="shared" si="31"/>
        <v>72365.05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2959.7560975609749</v>
      </c>
      <c r="N127" s="106">
        <f>M127/L127</f>
        <v>739.93902439024373</v>
      </c>
      <c r="O127" s="108">
        <f>L127-I127</f>
        <v>0</v>
      </c>
      <c r="P127" s="109">
        <f>N127-K127</f>
        <v>-85.060975609756269</v>
      </c>
      <c r="Q127" s="110">
        <f>N127/K127</f>
        <v>0.89689578713968932</v>
      </c>
      <c r="R127" s="290"/>
      <c r="S127" s="47">
        <v>0.77986111111111112</v>
      </c>
      <c r="T127" s="48">
        <v>0.83680555555555558</v>
      </c>
      <c r="U127" s="111">
        <v>5.8499999999999552</v>
      </c>
      <c r="V127" s="112">
        <v>82.000000000000028</v>
      </c>
      <c r="W127" s="113"/>
      <c r="X127" s="116"/>
      <c r="Y127" s="276"/>
      <c r="Z127" s="277"/>
      <c r="AA127" s="117">
        <f>M127-J127</f>
        <v>-340.24390243902508</v>
      </c>
      <c r="AB127" s="110">
        <f>M127/J127</f>
        <v>0.89689578713968932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2814.0626673903262</v>
      </c>
      <c r="N140" s="138">
        <f>M140/L140</f>
        <v>703.51566684758154</v>
      </c>
      <c r="O140" s="139">
        <f>L140-I140</f>
        <v>0</v>
      </c>
      <c r="P140" s="140">
        <f>N140-K140</f>
        <v>-83.984333152418458</v>
      </c>
      <c r="Q140" s="141">
        <f>N140/K140</f>
        <v>0.89335322774296066</v>
      </c>
      <c r="R140" s="291"/>
      <c r="S140" s="142">
        <f>S124</f>
        <v>0.70851851851851855</v>
      </c>
      <c r="T140" s="143">
        <f>INDEX(T124:T139,COUNTA(T124:T139))</f>
        <v>0.83680555555555558</v>
      </c>
      <c r="U140" s="144"/>
      <c r="V140" s="166"/>
      <c r="W140" s="99"/>
      <c r="X140" s="69"/>
      <c r="Y140" s="279"/>
      <c r="Z140" s="280"/>
      <c r="AA140" s="168">
        <f>M140-J140</f>
        <v>-335.93733260967383</v>
      </c>
      <c r="AB140" s="141">
        <f>M140/J140</f>
        <v>0.89335322774296066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1552</v>
      </c>
      <c r="G141" s="148">
        <f t="shared" ref="G141:G143" si="36">E141*F141</f>
        <v>34578.560000000005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2957.755426151401</v>
      </c>
      <c r="N141" s="152">
        <f>M141/L141</f>
        <v>591.55108523028025</v>
      </c>
      <c r="O141" s="154">
        <f>L141-I141</f>
        <v>0</v>
      </c>
      <c r="P141" s="155">
        <f>N141-K141</f>
        <v>-68.44891476971975</v>
      </c>
      <c r="Q141" s="156">
        <f>N141/K141</f>
        <v>0.89628952307618215</v>
      </c>
      <c r="R141" s="289">
        <f>Q157</f>
        <v>0.89715179415360291</v>
      </c>
      <c r="S141" s="157">
        <v>0.70833333333333337</v>
      </c>
      <c r="T141" s="158">
        <v>0.73019675925925931</v>
      </c>
      <c r="U141" s="159"/>
      <c r="V141" s="160">
        <v>31.483333333333352</v>
      </c>
      <c r="W141" s="161"/>
      <c r="X141" s="162"/>
      <c r="Y141" s="292"/>
      <c r="Z141" s="293"/>
      <c r="AA141" s="115">
        <f>M141-J141</f>
        <v>-342.24457384859898</v>
      </c>
      <c r="AB141" s="156">
        <f>M141/J141</f>
        <v>0.89628952307618215</v>
      </c>
      <c r="AC141" s="281">
        <f>AB157</f>
        <v>0.89715179415360291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505</v>
      </c>
      <c r="G142" s="103">
        <f t="shared" si="36"/>
        <v>9180.9</v>
      </c>
      <c r="H142" s="26"/>
      <c r="I142" s="104">
        <v>4</v>
      </c>
      <c r="J142" s="105">
        <v>3300</v>
      </c>
      <c r="K142" s="106">
        <f t="shared" ref="K142:K178" si="37">J142/I142</f>
        <v>825</v>
      </c>
      <c r="L142" s="107">
        <v>4</v>
      </c>
      <c r="M142" s="105">
        <f>F142/V142*60</f>
        <v>2965.7422512235066</v>
      </c>
      <c r="N142" s="106">
        <f>M142/L142</f>
        <v>741.43556280587666</v>
      </c>
      <c r="O142" s="108">
        <f>L142-I142</f>
        <v>0</v>
      </c>
      <c r="P142" s="109">
        <f>N142-K142</f>
        <v>-83.564437194123343</v>
      </c>
      <c r="Q142" s="110">
        <f>N142/K142</f>
        <v>0.89870977309803235</v>
      </c>
      <c r="R142" s="290"/>
      <c r="S142" s="47">
        <v>0.73333333333333339</v>
      </c>
      <c r="T142" s="48">
        <v>0.74042824074074076</v>
      </c>
      <c r="U142" s="111">
        <v>4.5166666666666799</v>
      </c>
      <c r="V142" s="112">
        <v>10.216666666666612</v>
      </c>
      <c r="W142" s="113"/>
      <c r="X142" s="116"/>
      <c r="Y142" s="276"/>
      <c r="Z142" s="277"/>
      <c r="AA142" s="117">
        <f>M142-J142</f>
        <v>-334.25774877649337</v>
      </c>
      <c r="AB142" s="110">
        <f>M142/J142</f>
        <v>0.89870977309803235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5818</v>
      </c>
      <c r="G143" s="103">
        <f t="shared" si="36"/>
        <v>96927.88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2958.3050847457616</v>
      </c>
      <c r="N143" s="106">
        <f>M143/L143</f>
        <v>739.57627118644041</v>
      </c>
      <c r="O143" s="108">
        <f>L143-I143</f>
        <v>0</v>
      </c>
      <c r="P143" s="109">
        <f>N143-K143</f>
        <v>-85.423728813559592</v>
      </c>
      <c r="Q143" s="110">
        <f>N143/K143</f>
        <v>0.89645608628659446</v>
      </c>
      <c r="R143" s="290"/>
      <c r="S143" s="47">
        <v>0.74375000000000002</v>
      </c>
      <c r="T143" s="48">
        <v>0.82569444444444451</v>
      </c>
      <c r="U143" s="111">
        <v>4.783333333333335</v>
      </c>
      <c r="V143" s="112">
        <v>118.00000000000006</v>
      </c>
      <c r="W143" s="113"/>
      <c r="X143" s="116"/>
      <c r="Y143" s="276"/>
      <c r="Z143" s="277"/>
      <c r="AA143" s="117">
        <f>M143-J143</f>
        <v>-341.69491525423837</v>
      </c>
      <c r="AB143" s="110">
        <f>M143/J143</f>
        <v>0.89645608628659446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2960.6009207068896</v>
      </c>
      <c r="N157" s="138">
        <f>M157/L157</f>
        <v>683.21559708620532</v>
      </c>
      <c r="O157" s="139">
        <f>L157-I157</f>
        <v>0</v>
      </c>
      <c r="P157" s="140">
        <f>N157-K157</f>
        <v>-78.322864452256226</v>
      </c>
      <c r="Q157" s="141">
        <f>N157/K157</f>
        <v>0.89715179415360291</v>
      </c>
      <c r="R157" s="291"/>
      <c r="S157" s="142">
        <f>S141</f>
        <v>0.70833333333333337</v>
      </c>
      <c r="T157" s="143">
        <f>INDEX(T141:T156,COUNTA(T141:T156))</f>
        <v>0.82569444444444451</v>
      </c>
      <c r="U157" s="144"/>
      <c r="V157" s="166"/>
      <c r="W157" s="99"/>
      <c r="X157" s="69"/>
      <c r="Y157" s="279"/>
      <c r="Z157" s="280"/>
      <c r="AA157" s="168">
        <f>M157-J157</f>
        <v>-339.39907929311039</v>
      </c>
      <c r="AB157" s="141">
        <f>M157/J157</f>
        <v>0.89715179415360291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1693</v>
      </c>
      <c r="G158" s="148">
        <f t="shared" ref="G158:G161" si="41">E158*F158</f>
        <v>23752.789999999997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2690.8609271523078</v>
      </c>
      <c r="N158" s="152">
        <f>M158/L158</f>
        <v>896.95364238410264</v>
      </c>
      <c r="O158" s="154">
        <f>L158-I158</f>
        <v>0</v>
      </c>
      <c r="P158" s="155">
        <f>N158-K158</f>
        <v>-103.04635761589736</v>
      </c>
      <c r="Q158" s="156">
        <f>N158/K158</f>
        <v>0.89695364238410269</v>
      </c>
      <c r="R158" s="289">
        <f>Q174</f>
        <v>0.88337518819973138</v>
      </c>
      <c r="S158" s="157">
        <v>0.7085069444444444</v>
      </c>
      <c r="T158" s="158">
        <v>0.73472222222222228</v>
      </c>
      <c r="U158" s="159"/>
      <c r="V158" s="160">
        <v>37.750000000000142</v>
      </c>
      <c r="W158" s="161"/>
      <c r="X158" s="162"/>
      <c r="Y158" s="292"/>
      <c r="Z158" s="293"/>
      <c r="AA158" s="115">
        <f>M158-J158</f>
        <v>-309.1390728476922</v>
      </c>
      <c r="AB158" s="156">
        <f>M158/J158</f>
        <v>0.89695364238410258</v>
      </c>
      <c r="AC158" s="281">
        <f>AB174</f>
        <v>0.88337518819973138</v>
      </c>
    </row>
    <row r="159" spans="1:29" ht="15.75" customHeight="1">
      <c r="A159" s="285"/>
      <c r="B159" s="100" t="s">
        <v>120</v>
      </c>
      <c r="C159" s="274" t="s">
        <v>157</v>
      </c>
      <c r="D159" s="275"/>
      <c r="E159" s="101">
        <v>18.18</v>
      </c>
      <c r="F159" s="102">
        <v>902</v>
      </c>
      <c r="G159" s="103">
        <f t="shared" si="41"/>
        <v>16398.36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3140.4255319148883</v>
      </c>
      <c r="N159" s="106">
        <f>M159/L159</f>
        <v>1046.8085106382962</v>
      </c>
      <c r="O159" s="108">
        <f>L159-I159</f>
        <v>0</v>
      </c>
      <c r="P159" s="109">
        <f>N159-K159</f>
        <v>-153.19148936170382</v>
      </c>
      <c r="Q159" s="110">
        <f>N159/K159</f>
        <v>0.87234042553191349</v>
      </c>
      <c r="R159" s="290"/>
      <c r="S159" s="47">
        <v>0.74513888888888891</v>
      </c>
      <c r="T159" s="48">
        <v>0.75710648148148152</v>
      </c>
      <c r="U159" s="111">
        <v>14.999999999999947</v>
      </c>
      <c r="V159" s="112">
        <v>17.233333333333363</v>
      </c>
      <c r="W159" s="113"/>
      <c r="X159" s="116"/>
      <c r="Y159" s="276"/>
      <c r="Z159" s="277"/>
      <c r="AA159" s="117">
        <f>M159-J159</f>
        <v>-459.57446808511168</v>
      </c>
      <c r="AB159" s="110">
        <f>M159/J159</f>
        <v>0.87234042553191338</v>
      </c>
      <c r="AC159" s="282"/>
    </row>
    <row r="160" spans="1:29" ht="15.75" customHeight="1">
      <c r="A160" s="285"/>
      <c r="B160" s="100" t="s">
        <v>120</v>
      </c>
      <c r="C160" s="274" t="s">
        <v>154</v>
      </c>
      <c r="D160" s="275"/>
      <c r="E160" s="101">
        <v>14.28</v>
      </c>
      <c r="F160" s="102">
        <v>7103</v>
      </c>
      <c r="G160" s="103">
        <f t="shared" si="41"/>
        <v>101430.84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3138.6768135510001</v>
      </c>
      <c r="N160" s="106">
        <f>M160/L160</f>
        <v>1046.225604517</v>
      </c>
      <c r="O160" s="108">
        <f>L160-I160</f>
        <v>0</v>
      </c>
      <c r="P160" s="109">
        <f>N160-K160</f>
        <v>-153.77439548300003</v>
      </c>
      <c r="Q160" s="110">
        <f>N160/K160</f>
        <v>0.87185467043083331</v>
      </c>
      <c r="R160" s="290"/>
      <c r="S160" s="47">
        <v>0.76820601851851855</v>
      </c>
      <c r="T160" s="48">
        <v>0.86250000000000004</v>
      </c>
      <c r="U160" s="111">
        <v>15.983333333333327</v>
      </c>
      <c r="V160" s="112">
        <v>135.78333333333336</v>
      </c>
      <c r="W160" s="113">
        <v>0.86250000000000004</v>
      </c>
      <c r="X160" s="116">
        <v>0.91527777777777775</v>
      </c>
      <c r="Y160" s="276"/>
      <c r="Z160" s="277"/>
      <c r="AA160" s="117">
        <f>M160-J160</f>
        <v>-461.32318644899988</v>
      </c>
      <c r="AB160" s="110">
        <f>M160/J160</f>
        <v>0.87185467043083342</v>
      </c>
      <c r="AC160" s="282"/>
    </row>
    <row r="161" spans="1:29" ht="15.75" customHeight="1">
      <c r="A161" s="285"/>
      <c r="B161" s="100" t="s">
        <v>120</v>
      </c>
      <c r="C161" s="274" t="s">
        <v>152</v>
      </c>
      <c r="D161" s="275"/>
      <c r="E161" s="101">
        <v>14.03</v>
      </c>
      <c r="F161" s="102">
        <v>4503</v>
      </c>
      <c r="G161" s="103">
        <f t="shared" si="41"/>
        <v>63177.09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2690.5892116182581</v>
      </c>
      <c r="N161" s="106">
        <f>M161/L161</f>
        <v>896.86307053941937</v>
      </c>
      <c r="O161" s="108">
        <f>L161-I161</f>
        <v>0</v>
      </c>
      <c r="P161" s="109">
        <f>N161-K161</f>
        <v>-103.13692946058063</v>
      </c>
      <c r="Q161" s="110">
        <f>N161/K161</f>
        <v>0.89686307053941938</v>
      </c>
      <c r="R161" s="290"/>
      <c r="S161" s="47">
        <v>0.91527777777777775</v>
      </c>
      <c r="T161" s="48">
        <v>0.98501157407407403</v>
      </c>
      <c r="U161" s="111">
        <v>75.999999999999886</v>
      </c>
      <c r="V161" s="112">
        <v>100.41666666666664</v>
      </c>
      <c r="W161" s="113"/>
      <c r="X161" s="116"/>
      <c r="Y161" s="276"/>
      <c r="Z161" s="277"/>
      <c r="AA161" s="117">
        <f>M161-J161</f>
        <v>-309.4107883817419</v>
      </c>
      <c r="AB161" s="110">
        <f>M161/J161</f>
        <v>0.89686307053941938</v>
      </c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2915.1381210591135</v>
      </c>
      <c r="N174" s="138">
        <f>M174/L174</f>
        <v>971.71270701970445</v>
      </c>
      <c r="O174" s="139">
        <f>L174-I174</f>
        <v>0</v>
      </c>
      <c r="P174" s="140">
        <f>N174-K174</f>
        <v>-128.28729298029555</v>
      </c>
      <c r="Q174" s="141">
        <f>N174/K174</f>
        <v>0.88337518819973138</v>
      </c>
      <c r="R174" s="291"/>
      <c r="S174" s="142">
        <f>S158</f>
        <v>0.7085069444444444</v>
      </c>
      <c r="T174" s="143">
        <f>INDEX(T158:T173,COUNTA(T158:T173))</f>
        <v>0.98501157407407403</v>
      </c>
      <c r="U174" s="144"/>
      <c r="V174" s="166"/>
      <c r="W174" s="99"/>
      <c r="X174" s="69"/>
      <c r="Y174" s="279"/>
      <c r="Z174" s="280"/>
      <c r="AA174" s="168">
        <f>M174-J174</f>
        <v>-384.86187894088653</v>
      </c>
      <c r="AB174" s="141">
        <f>M174/J174</f>
        <v>0.88337518819973138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1418</v>
      </c>
      <c r="G175" s="148">
        <f t="shared" ref="G175:G178" si="45">E175*F175</f>
        <v>25779.239999999998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2690.9857670005331</v>
      </c>
      <c r="N175" s="152">
        <f>M175/L175</f>
        <v>672.74644175013327</v>
      </c>
      <c r="O175" s="154">
        <f>L175-I175</f>
        <v>0</v>
      </c>
      <c r="P175" s="155">
        <f>N175-K175</f>
        <v>-77.253558249866728</v>
      </c>
      <c r="Q175" s="156">
        <f>N175/K175</f>
        <v>0.89699525566684435</v>
      </c>
      <c r="R175" s="289">
        <f>Q191</f>
        <v>0.88533796226922057</v>
      </c>
      <c r="S175" s="157">
        <v>0.70859953703703704</v>
      </c>
      <c r="T175" s="158">
        <v>0.73055555555555551</v>
      </c>
      <c r="U175" s="159"/>
      <c r="V175" s="160">
        <v>31.6166666666666</v>
      </c>
      <c r="W175" s="158"/>
      <c r="X175" s="169"/>
      <c r="Y175" s="292"/>
      <c r="Z175" s="293"/>
      <c r="AA175" s="171">
        <f>M175-J175</f>
        <v>-309.01423299946691</v>
      </c>
      <c r="AB175" s="156">
        <f>M175/J175</f>
        <v>0.89699525566684435</v>
      </c>
      <c r="AC175" s="281">
        <f>AB191</f>
        <v>0.88533796226922057</v>
      </c>
    </row>
    <row r="176" spans="1:29" ht="15.75" customHeight="1">
      <c r="A176" s="295"/>
      <c r="B176" s="100" t="s">
        <v>120</v>
      </c>
      <c r="C176" s="274" t="s">
        <v>158</v>
      </c>
      <c r="D176" s="275"/>
      <c r="E176" s="101">
        <v>24.82</v>
      </c>
      <c r="F176" s="102">
        <v>2020</v>
      </c>
      <c r="G176" s="103">
        <f t="shared" si="45"/>
        <v>50136.4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2927.5362318840635</v>
      </c>
      <c r="N176" s="106">
        <f>M176/L176</f>
        <v>731.88405797101586</v>
      </c>
      <c r="O176" s="108">
        <f>L176-I176</f>
        <v>0</v>
      </c>
      <c r="P176" s="109">
        <f>N176-K176</f>
        <v>-93.115942028984136</v>
      </c>
      <c r="Q176" s="110">
        <f>N176/K176</f>
        <v>0.88713219148001921</v>
      </c>
      <c r="R176" s="290"/>
      <c r="S176" s="47">
        <v>0.74097222222222225</v>
      </c>
      <c r="T176" s="48">
        <v>0.7697222222222222</v>
      </c>
      <c r="U176" s="111">
        <v>15.000000000000107</v>
      </c>
      <c r="V176" s="112">
        <v>41.39999999999992</v>
      </c>
      <c r="W176" s="113"/>
      <c r="X176" s="13"/>
      <c r="Y176" s="276"/>
      <c r="Z176" s="277"/>
      <c r="AA176" s="172">
        <f>M176-J176</f>
        <v>-372.46376811593655</v>
      </c>
      <c r="AB176" s="110">
        <f>M176/J176</f>
        <v>0.88713219148001921</v>
      </c>
      <c r="AC176" s="282"/>
    </row>
    <row r="177" spans="1:29" ht="15.75" customHeight="1">
      <c r="A177" s="295"/>
      <c r="B177" s="100" t="s">
        <v>120</v>
      </c>
      <c r="C177" s="274" t="s">
        <v>159</v>
      </c>
      <c r="D177" s="275"/>
      <c r="E177" s="101">
        <v>25.03</v>
      </c>
      <c r="F177" s="102">
        <v>1504</v>
      </c>
      <c r="G177" s="103">
        <f t="shared" si="45"/>
        <v>37645.120000000003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2928.2855597620214</v>
      </c>
      <c r="N177" s="106">
        <f>M177/L177</f>
        <v>732.07138994050536</v>
      </c>
      <c r="O177" s="108">
        <f>L177-I177</f>
        <v>0</v>
      </c>
      <c r="P177" s="109">
        <f>N177-K177</f>
        <v>-92.928610059494645</v>
      </c>
      <c r="Q177" s="110">
        <f>N177/K177</f>
        <v>0.88735926053394587</v>
      </c>
      <c r="R177" s="290"/>
      <c r="S177" s="47">
        <v>0.78068287037037032</v>
      </c>
      <c r="T177" s="48">
        <v>0.80208333333333337</v>
      </c>
      <c r="U177" s="111">
        <v>15.783333333333296</v>
      </c>
      <c r="V177" s="112">
        <v>30.816666666666794</v>
      </c>
      <c r="W177" s="113"/>
      <c r="X177" s="13"/>
      <c r="Y177" s="276"/>
      <c r="Z177" s="277"/>
      <c r="AA177" s="172">
        <f>M177-J177</f>
        <v>-371.71444023797858</v>
      </c>
      <c r="AB177" s="110">
        <f>M177/J177</f>
        <v>0.88735926053394587</v>
      </c>
      <c r="AC177" s="282"/>
    </row>
    <row r="178" spans="1:29" ht="15.75" customHeight="1">
      <c r="A178" s="295"/>
      <c r="B178" s="100" t="s">
        <v>120</v>
      </c>
      <c r="C178" s="274" t="s">
        <v>156</v>
      </c>
      <c r="D178" s="275"/>
      <c r="E178" s="101">
        <v>18.18</v>
      </c>
      <c r="F178" s="102">
        <v>2769</v>
      </c>
      <c r="G178" s="103">
        <f t="shared" si="45"/>
        <v>50340.42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3139.6535433070921</v>
      </c>
      <c r="N178" s="106">
        <f>M178/L178</f>
        <v>1046.5511811023641</v>
      </c>
      <c r="O178" s="108">
        <f>L178-I178</f>
        <v>0</v>
      </c>
      <c r="P178" s="109">
        <f>N178-K178</f>
        <v>-153.44881889763587</v>
      </c>
      <c r="Q178" s="110">
        <f>N178/K178</f>
        <v>0.87212598425197008</v>
      </c>
      <c r="R178" s="290"/>
      <c r="S178" s="47">
        <v>0.81255787037037042</v>
      </c>
      <c r="T178" s="48">
        <v>0.84930555555555554</v>
      </c>
      <c r="U178" s="111">
        <v>15.083333333333346</v>
      </c>
      <c r="V178" s="112">
        <v>52.916666666666572</v>
      </c>
      <c r="W178" s="113"/>
      <c r="X178" s="13"/>
      <c r="Y178" s="276"/>
      <c r="Z178" s="277"/>
      <c r="AA178" s="172">
        <f>M178-J178</f>
        <v>-460.34645669290785</v>
      </c>
      <c r="AB178" s="110">
        <f>M178/J178</f>
        <v>0.87212598425197008</v>
      </c>
      <c r="AC178" s="282"/>
    </row>
    <row r="179" spans="1:29" ht="15.75" customHeight="1">
      <c r="A179" s="296"/>
      <c r="B179" s="100"/>
      <c r="C179" s="274"/>
      <c r="D179" s="275"/>
      <c r="E179" s="101"/>
      <c r="F179" s="102"/>
      <c r="G179" s="103"/>
      <c r="H179" s="13"/>
      <c r="I179" s="104"/>
      <c r="J179" s="105"/>
      <c r="K179" s="106"/>
      <c r="L179" s="118"/>
      <c r="M179" s="105"/>
      <c r="N179" s="106"/>
      <c r="O179" s="108"/>
      <c r="P179" s="109"/>
      <c r="Q179" s="110"/>
      <c r="R179" s="290"/>
      <c r="S179" s="47"/>
      <c r="T179" s="48"/>
      <c r="U179" s="111"/>
      <c r="V179" s="112"/>
      <c r="W179" s="113"/>
      <c r="X179" s="116"/>
      <c r="Y179" s="276"/>
      <c r="Z179" s="277"/>
      <c r="AA179" s="172"/>
      <c r="AB179" s="110"/>
      <c r="AC179" s="282"/>
    </row>
    <row r="180" spans="1:29" ht="15.75" customHeight="1">
      <c r="A180" s="296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46">AVERAGE(I175:I190)</f>
        <v>3.75</v>
      </c>
      <c r="J191" s="137">
        <f t="shared" si="46"/>
        <v>3300</v>
      </c>
      <c r="K191" s="138">
        <f t="shared" ref="K191" si="47">J191/I191</f>
        <v>880</v>
      </c>
      <c r="L191" s="136">
        <f t="shared" ref="L191:M191" si="48">AVERAGE(L175:L190)</f>
        <v>3.75</v>
      </c>
      <c r="M191" s="137">
        <f t="shared" si="48"/>
        <v>2921.6152754884279</v>
      </c>
      <c r="N191" s="138">
        <f>M191/L191</f>
        <v>779.09740679691413</v>
      </c>
      <c r="O191" s="139">
        <f>L191-I191</f>
        <v>0</v>
      </c>
      <c r="P191" s="140">
        <f>N191-K191</f>
        <v>-100.90259320308587</v>
      </c>
      <c r="Q191" s="141">
        <f>N191/K191</f>
        <v>0.88533796226922057</v>
      </c>
      <c r="R191" s="291"/>
      <c r="S191" s="142">
        <f>S175</f>
        <v>0.70859953703703704</v>
      </c>
      <c r="T191" s="143">
        <f>INDEX(T175:T190,COUNTA(T175:T190))</f>
        <v>0.84930555555555554</v>
      </c>
      <c r="U191" s="144"/>
      <c r="V191" s="166"/>
      <c r="W191" s="167"/>
      <c r="X191" s="138"/>
      <c r="Y191" s="279"/>
      <c r="Z191" s="280"/>
      <c r="AA191" s="174">
        <f>M191-J191</f>
        <v>-378.38472451157213</v>
      </c>
      <c r="AB191" s="141">
        <f>M191/J191</f>
        <v>0.88533796226922057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296" priority="1" operator="greaterThan">
      <formula>0</formula>
    </cfRule>
  </conditionalFormatting>
  <conditionalFormatting sqref="P5:P191 AA5:AA191">
    <cfRule type="cellIs" dxfId="295" priority="4" operator="lessThan">
      <formula>0</formula>
    </cfRule>
  </conditionalFormatting>
  <conditionalFormatting sqref="Q5:Q191 AB5:AB191">
    <cfRule type="cellIs" dxfId="294" priority="2" operator="greaterThan">
      <formula>1</formula>
    </cfRule>
    <cfRule type="cellIs" dxfId="293" priority="3" operator="lessThan">
      <formula>0.8</formula>
    </cfRule>
  </conditionalFormatting>
  <conditionalFormatting sqref="AC5:AC6 R5:R191 AC107:AC112">
    <cfRule type="cellIs" dxfId="292" priority="5" operator="lessThan">
      <formula>0.8</formula>
    </cfRule>
  </conditionalFormatting>
  <conditionalFormatting sqref="AC12:AC20">
    <cfRule type="cellIs" dxfId="291" priority="15" operator="lessThan">
      <formula>0.8</formula>
    </cfRule>
  </conditionalFormatting>
  <conditionalFormatting sqref="AC22:AC27">
    <cfRule type="cellIs" dxfId="290" priority="14" operator="lessThan">
      <formula>0.8</formula>
    </cfRule>
  </conditionalFormatting>
  <conditionalFormatting sqref="AC39:AC44">
    <cfRule type="cellIs" dxfId="289" priority="12" operator="lessThan">
      <formula>0.8</formula>
    </cfRule>
  </conditionalFormatting>
  <conditionalFormatting sqref="AC56">
    <cfRule type="cellIs" dxfId="288" priority="13" operator="lessThan">
      <formula>0.8</formula>
    </cfRule>
  </conditionalFormatting>
  <conditionalFormatting sqref="AC73">
    <cfRule type="cellIs" dxfId="287" priority="7" operator="lessThan">
      <formula>0.8</formula>
    </cfRule>
  </conditionalFormatting>
  <conditionalFormatting sqref="AC90:AC95">
    <cfRule type="cellIs" dxfId="286" priority="6" operator="lessThan">
      <formula>0.8</formula>
    </cfRule>
  </conditionalFormatting>
  <conditionalFormatting sqref="AC124">
    <cfRule type="cellIs" dxfId="285" priority="11" operator="lessThan">
      <formula>0.8</formula>
    </cfRule>
  </conditionalFormatting>
  <conditionalFormatting sqref="AC141">
    <cfRule type="cellIs" dxfId="284" priority="10" operator="lessThan">
      <formula>0.8</formula>
    </cfRule>
  </conditionalFormatting>
  <conditionalFormatting sqref="AC158">
    <cfRule type="cellIs" dxfId="283" priority="9" operator="lessThan">
      <formula>0.8</formula>
    </cfRule>
  </conditionalFormatting>
  <conditionalFormatting sqref="AC175:AC180">
    <cfRule type="cellIs" dxfId="282" priority="8" operator="lessThan">
      <formula>0.8</formula>
    </cfRule>
  </conditionalFormatting>
  <dataValidations count="1">
    <dataValidation type="list" allowBlank="1" showInputMessage="1" showErrorMessage="1" sqref="Y5:Z191" xr:uid="{8627AE01-1D60-424E-8782-982F57F555ED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E981-69B1-4702-97DE-DAB8C564CD67}">
  <sheetPr>
    <tabColor theme="8" tint="0.59999389629810485"/>
    <pageSetUpPr fitToPage="1"/>
  </sheetPr>
  <dimension ref="A1:AG120"/>
  <sheetViews>
    <sheetView topLeftCell="G1" zoomScale="85" zoomScaleNormal="85" workbookViewId="0">
      <pane ySplit="4" topLeftCell="A47" activePane="bottomLeft" state="frozen"/>
      <selection activeCell="P21" sqref="P21"/>
      <selection pane="bottomLeft" activeCell="AA57" sqref="AA57:AB5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40407</v>
      </c>
      <c r="E1" s="88" t="s">
        <v>3</v>
      </c>
      <c r="F1" s="89">
        <f>SUM(G5:G106)</f>
        <v>2134722.2999999998</v>
      </c>
      <c r="G1" s="90" t="s">
        <v>84</v>
      </c>
      <c r="H1" s="91">
        <f>L21+L38+L55+L72+L89+L106</f>
        <v>114.71666666666667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46065</v>
      </c>
      <c r="B2" s="332"/>
      <c r="C2" s="92" t="s">
        <v>40</v>
      </c>
      <c r="D2" s="93">
        <f>AVERAGE(N21,N38,N55,N72,N89,N106)</f>
        <v>149.89531590193266</v>
      </c>
      <c r="E2" s="93" t="s">
        <v>91</v>
      </c>
      <c r="F2" s="94">
        <f>F1/D1</f>
        <v>52.830507090355624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33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3403</v>
      </c>
      <c r="G5" s="148">
        <f t="shared" ref="G5:G9" si="0">E5*F5</f>
        <v>193188.31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1779.6048808832074</v>
      </c>
      <c r="N5" s="152">
        <f>M5/L5</f>
        <v>71.184195235328303</v>
      </c>
      <c r="O5" s="154">
        <f>L5-I5</f>
        <v>0</v>
      </c>
      <c r="P5" s="155">
        <f>N5-K5</f>
        <v>-8.8158047646716966</v>
      </c>
      <c r="Q5" s="156">
        <f>N5/K5</f>
        <v>0.88980244044160384</v>
      </c>
      <c r="R5" s="289">
        <f>Q21</f>
        <v>0.90507950845711538</v>
      </c>
      <c r="S5" s="157">
        <v>0.25018518518518518</v>
      </c>
      <c r="T5" s="158">
        <v>0.3298611111111111</v>
      </c>
      <c r="U5" s="159"/>
      <c r="V5" s="160">
        <v>114.73333333333333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-220.39511911679256</v>
      </c>
      <c r="AF5" s="132">
        <f>M5/J5</f>
        <v>0.88980244044160373</v>
      </c>
      <c r="AG5" s="373">
        <f>AF21</f>
        <v>0.93524882540568599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1363</v>
      </c>
      <c r="G6" s="103">
        <f t="shared" si="0"/>
        <v>105414.42</v>
      </c>
      <c r="H6" s="26"/>
      <c r="I6" s="104">
        <v>25</v>
      </c>
      <c r="J6" s="105">
        <v>2000</v>
      </c>
      <c r="K6" s="106">
        <f t="shared" ref="K6:K27" si="1">J6/I6</f>
        <v>80</v>
      </c>
      <c r="L6" s="107">
        <v>25</v>
      </c>
      <c r="M6" s="105">
        <f>F6/V6*60</f>
        <v>1781.6993464052296</v>
      </c>
      <c r="N6" s="106">
        <f>M6/L6</f>
        <v>71.267973856209181</v>
      </c>
      <c r="O6" s="108">
        <f>L6-I6</f>
        <v>0</v>
      </c>
      <c r="P6" s="109">
        <f>N6-K6</f>
        <v>-8.7320261437908187</v>
      </c>
      <c r="Q6" s="110">
        <f>N6/K6</f>
        <v>0.89084967320261477</v>
      </c>
      <c r="R6" s="290"/>
      <c r="S6" s="47">
        <v>0.33340277777777777</v>
      </c>
      <c r="T6" s="48">
        <v>0.36527777777777776</v>
      </c>
      <c r="U6" s="111">
        <v>5.0999999999999979</v>
      </c>
      <c r="V6" s="112">
        <v>45.899999999999977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>M6-J6</f>
        <v>-218.30065359477044</v>
      </c>
      <c r="AF6" s="110">
        <f>M6/J6</f>
        <v>0.89084967320261477</v>
      </c>
      <c r="AG6" s="359"/>
    </row>
    <row r="7" spans="1:33" ht="15.75" customHeight="1">
      <c r="A7" s="285"/>
      <c r="B7" s="100" t="s">
        <v>185</v>
      </c>
      <c r="C7" s="361" t="s">
        <v>192</v>
      </c>
      <c r="D7" s="361"/>
      <c r="E7" s="101">
        <v>59.34</v>
      </c>
      <c r="F7" s="102">
        <v>957</v>
      </c>
      <c r="G7" s="103">
        <f t="shared" si="0"/>
        <v>56788.380000000005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1781.3857290589467</v>
      </c>
      <c r="N7" s="106">
        <f>M7/L7</f>
        <v>74.224405377456108</v>
      </c>
      <c r="O7" s="108">
        <f>L7-I7</f>
        <v>0</v>
      </c>
      <c r="P7" s="109">
        <f>N7-K7</f>
        <v>-9.1089279558772205</v>
      </c>
      <c r="Q7" s="110">
        <f>N7/K7</f>
        <v>0.89069286452947338</v>
      </c>
      <c r="R7" s="290"/>
      <c r="S7" s="47">
        <v>0.36944444444444446</v>
      </c>
      <c r="T7" s="48">
        <v>0.39182870370370371</v>
      </c>
      <c r="U7" s="111">
        <v>6.0000000000000586</v>
      </c>
      <c r="V7" s="112">
        <v>32.233333333333306</v>
      </c>
      <c r="W7" s="113"/>
      <c r="X7" s="116"/>
      <c r="Y7" s="12"/>
      <c r="Z7" s="198"/>
      <c r="AA7" s="276"/>
      <c r="AB7" s="277"/>
      <c r="AC7" s="12">
        <v>1</v>
      </c>
      <c r="AD7" s="198"/>
      <c r="AE7" s="117">
        <f>M7-J7</f>
        <v>-218.61427094105329</v>
      </c>
      <c r="AF7" s="110">
        <f>M7/J7</f>
        <v>0.89069286452947338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3233</v>
      </c>
      <c r="G8" s="103">
        <f t="shared" si="0"/>
        <v>192428.16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1782.9044117647061</v>
      </c>
      <c r="N8" s="106">
        <f>M8/L8</f>
        <v>71.316176470588246</v>
      </c>
      <c r="O8" s="108">
        <f>L8-I8</f>
        <v>0</v>
      </c>
      <c r="P8" s="109">
        <f>N8-K8</f>
        <v>-8.6838235294117538</v>
      </c>
      <c r="Q8" s="110">
        <f>N8/K8</f>
        <v>0.89145220588235308</v>
      </c>
      <c r="R8" s="290"/>
      <c r="S8" s="47">
        <v>0.39527777777777778</v>
      </c>
      <c r="T8" s="48">
        <v>0.47083333333333333</v>
      </c>
      <c r="U8" s="111">
        <v>4.9666666666666703</v>
      </c>
      <c r="V8" s="112">
        <v>108.79999999999998</v>
      </c>
      <c r="W8" s="113">
        <v>0.47083333333333333</v>
      </c>
      <c r="X8" s="116">
        <v>0.51001157407407405</v>
      </c>
      <c r="Y8" s="12"/>
      <c r="Z8" s="198"/>
      <c r="AA8" s="276"/>
      <c r="AB8" s="277"/>
      <c r="AC8" s="12">
        <v>2</v>
      </c>
      <c r="AD8" s="198"/>
      <c r="AE8" s="117">
        <f>M8-J8</f>
        <v>-217.09558823529392</v>
      </c>
      <c r="AF8" s="110">
        <f>M8/J8</f>
        <v>0.89145220588235308</v>
      </c>
      <c r="AG8" s="359"/>
    </row>
    <row r="9" spans="1:33" ht="15.75" customHeight="1">
      <c r="A9" s="285"/>
      <c r="B9" s="100" t="s">
        <v>179</v>
      </c>
      <c r="C9" s="361" t="s">
        <v>181</v>
      </c>
      <c r="D9" s="361"/>
      <c r="E9" s="101">
        <v>29.97</v>
      </c>
      <c r="F9" s="102">
        <v>2698</v>
      </c>
      <c r="G9" s="103">
        <f t="shared" si="0"/>
        <v>80859.06</v>
      </c>
      <c r="H9" s="13"/>
      <c r="I9" s="104">
        <v>21</v>
      </c>
      <c r="J9" s="105">
        <v>2790</v>
      </c>
      <c r="K9" s="106">
        <f t="shared" si="1"/>
        <v>132.85714285714286</v>
      </c>
      <c r="L9" s="107">
        <v>25</v>
      </c>
      <c r="M9" s="105">
        <f>F9/V9*60</f>
        <v>2965.7404580152611</v>
      </c>
      <c r="N9" s="106">
        <f>M9/L9</f>
        <v>118.62961832061045</v>
      </c>
      <c r="O9" s="108">
        <f>L9-I9</f>
        <v>4</v>
      </c>
      <c r="P9" s="109">
        <f>N9-K9</f>
        <v>-14.227524536532414</v>
      </c>
      <c r="Q9" s="110">
        <f>N9/K9</f>
        <v>0.89291110563900333</v>
      </c>
      <c r="R9" s="290"/>
      <c r="S9" s="47">
        <v>0.51001157407407405</v>
      </c>
      <c r="T9" s="48">
        <v>0.54791666666666672</v>
      </c>
      <c r="U9" s="111">
        <v>56.416666666666643</v>
      </c>
      <c r="V9" s="112">
        <v>54.583333333333442</v>
      </c>
      <c r="W9" s="113"/>
      <c r="X9" s="116"/>
      <c r="Y9" s="12"/>
      <c r="Z9" s="198"/>
      <c r="AA9" s="276"/>
      <c r="AB9" s="277"/>
      <c r="AC9" s="12">
        <v>1</v>
      </c>
      <c r="AD9" s="198"/>
      <c r="AE9" s="117">
        <f>M9-J9</f>
        <v>175.74045801526108</v>
      </c>
      <c r="AF9" s="110">
        <f>M9/J9</f>
        <v>1.062989411475004</v>
      </c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>AVERAGE(I5:I20)</f>
        <v>24</v>
      </c>
      <c r="J21" s="137">
        <f>AVERAGE(J5:J20)</f>
        <v>2158</v>
      </c>
      <c r="K21" s="138">
        <f>J21/I21</f>
        <v>89.916666666666671</v>
      </c>
      <c r="L21" s="136">
        <f>AVERAGE(L5:L20)</f>
        <v>24.8</v>
      </c>
      <c r="M21" s="137">
        <f>AVERAGE(M5:M20)</f>
        <v>2018.2669652254704</v>
      </c>
      <c r="N21" s="138">
        <f t="shared" ref="N21:N27" si="2">M21/L21</f>
        <v>81.381732468768959</v>
      </c>
      <c r="O21" s="139">
        <f t="shared" ref="O21:O27" si="3">L21-I21</f>
        <v>0.80000000000000071</v>
      </c>
      <c r="P21" s="140">
        <f t="shared" ref="P21:P27" si="4">N21-K21</f>
        <v>-8.5349341978977122</v>
      </c>
      <c r="Q21" s="141">
        <f t="shared" ref="Q21:Q27" si="5">N21/K21</f>
        <v>0.90507950845711538</v>
      </c>
      <c r="R21" s="291"/>
      <c r="S21" s="142">
        <f>S5</f>
        <v>0.25018518518518518</v>
      </c>
      <c r="T21" s="143">
        <f>INDEX(T5:T20,COUNTA(T5:T20))</f>
        <v>0.54791666666666672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8</v>
      </c>
      <c r="AD21" s="180">
        <f>SUM(AD5:AD20)</f>
        <v>0</v>
      </c>
      <c r="AE21" s="168">
        <f t="shared" ref="AE21:AE27" si="6">M21-J21</f>
        <v>-139.73303477452964</v>
      </c>
      <c r="AF21" s="141">
        <f t="shared" ref="AF21:AF27" si="7">M21/J21</f>
        <v>0.93524882540568599</v>
      </c>
      <c r="AG21" s="360"/>
    </row>
    <row r="22" spans="1:33" ht="15.75" customHeight="1">
      <c r="A22" s="294" t="s">
        <v>193</v>
      </c>
      <c r="B22" s="146" t="s">
        <v>185</v>
      </c>
      <c r="C22" s="287" t="s">
        <v>196</v>
      </c>
      <c r="D22" s="288"/>
      <c r="E22" s="147">
        <v>53.76</v>
      </c>
      <c r="F22" s="97">
        <v>2001</v>
      </c>
      <c r="G22" s="148">
        <f t="shared" ref="G22:G27" si="8">E22*F22</f>
        <v>107573.75999999999</v>
      </c>
      <c r="H22" s="149"/>
      <c r="I22" s="150">
        <v>20</v>
      </c>
      <c r="J22" s="151">
        <v>2000</v>
      </c>
      <c r="K22" s="152">
        <f>J22/I22</f>
        <v>100</v>
      </c>
      <c r="L22" s="153">
        <v>20</v>
      </c>
      <c r="M22" s="151">
        <f t="shared" ref="M22:M27" si="9">F22/V22*60</f>
        <v>1781.3056379821965</v>
      </c>
      <c r="N22" s="152">
        <f t="shared" si="2"/>
        <v>89.06528189910982</v>
      </c>
      <c r="O22" s="154">
        <f t="shared" si="3"/>
        <v>0</v>
      </c>
      <c r="P22" s="155">
        <f t="shared" si="4"/>
        <v>-10.93471810089018</v>
      </c>
      <c r="Q22" s="156">
        <f t="shared" si="5"/>
        <v>0.89065281899109816</v>
      </c>
      <c r="R22" s="289">
        <f>Q38</f>
        <v>0.89068235119929562</v>
      </c>
      <c r="S22" s="157">
        <v>0.25</v>
      </c>
      <c r="T22" s="158">
        <v>0.29680555555555554</v>
      </c>
      <c r="U22" s="159"/>
      <c r="V22" s="160">
        <v>67.399999999999977</v>
      </c>
      <c r="W22" s="158"/>
      <c r="X22" s="169"/>
      <c r="Y22" s="12"/>
      <c r="Z22" s="198"/>
      <c r="AA22" s="292"/>
      <c r="AB22" s="293"/>
      <c r="AC22" s="12">
        <v>1</v>
      </c>
      <c r="AD22" s="198"/>
      <c r="AE22" s="115">
        <f t="shared" si="6"/>
        <v>-218.69436201780354</v>
      </c>
      <c r="AF22" s="156">
        <f t="shared" si="7"/>
        <v>0.89065281899109827</v>
      </c>
      <c r="AG22" s="281">
        <f>AF38</f>
        <v>0.89068235119929573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02">
        <v>1583</v>
      </c>
      <c r="G23" s="103">
        <f t="shared" si="8"/>
        <v>74986.709999999992</v>
      </c>
      <c r="H23" s="26"/>
      <c r="I23" s="104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 t="shared" si="9"/>
        <v>1780.3186504217424</v>
      </c>
      <c r="N23" s="106">
        <f t="shared" si="2"/>
        <v>84.77707859151154</v>
      </c>
      <c r="O23" s="108">
        <f t="shared" si="3"/>
        <v>0</v>
      </c>
      <c r="P23" s="109">
        <f t="shared" si="4"/>
        <v>-10.461016646583701</v>
      </c>
      <c r="Q23" s="110">
        <f t="shared" si="5"/>
        <v>0.89015932521087116</v>
      </c>
      <c r="R23" s="290"/>
      <c r="S23" s="47">
        <v>0.3</v>
      </c>
      <c r="T23" s="48">
        <v>0.33704861111111112</v>
      </c>
      <c r="U23" s="111">
        <v>4.5999999999999996</v>
      </c>
      <c r="V23" s="112">
        <v>53.350000000000023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 t="shared" si="6"/>
        <v>-219.6813495782576</v>
      </c>
      <c r="AF23" s="110">
        <f t="shared" si="7"/>
        <v>0.89015932521087116</v>
      </c>
      <c r="AG23" s="282"/>
    </row>
    <row r="24" spans="1:33" ht="15.75" customHeight="1">
      <c r="A24" s="295"/>
      <c r="B24" s="163" t="s">
        <v>185</v>
      </c>
      <c r="C24" s="274" t="s">
        <v>225</v>
      </c>
      <c r="D24" s="275"/>
      <c r="E24" s="101">
        <v>65.400000000000006</v>
      </c>
      <c r="F24" s="102">
        <v>550</v>
      </c>
      <c r="G24" s="103">
        <f t="shared" si="8"/>
        <v>35970</v>
      </c>
      <c r="H24" s="26"/>
      <c r="I24" s="104">
        <v>24</v>
      </c>
      <c r="J24" s="105">
        <v>2000</v>
      </c>
      <c r="K24" s="106">
        <f t="shared" si="1"/>
        <v>83.333333333333329</v>
      </c>
      <c r="L24" s="107">
        <v>24</v>
      </c>
      <c r="M24" s="105">
        <f t="shared" si="9"/>
        <v>1785.3922452660067</v>
      </c>
      <c r="N24" s="106">
        <f t="shared" si="2"/>
        <v>74.391343552750286</v>
      </c>
      <c r="O24" s="108">
        <f t="shared" si="3"/>
        <v>0</v>
      </c>
      <c r="P24" s="109">
        <f t="shared" si="4"/>
        <v>-8.9419897805830431</v>
      </c>
      <c r="Q24" s="110">
        <f t="shared" si="5"/>
        <v>0.89269612263300346</v>
      </c>
      <c r="R24" s="290"/>
      <c r="S24" s="47">
        <v>0.34027777777777779</v>
      </c>
      <c r="T24" s="48">
        <v>0.35311342592592593</v>
      </c>
      <c r="U24" s="111">
        <v>4.6500000000000075</v>
      </c>
      <c r="V24" s="112">
        <v>18.48333333333332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6"/>
        <v>-214.60775473399326</v>
      </c>
      <c r="AF24" s="110">
        <f t="shared" si="7"/>
        <v>0.89269612263300335</v>
      </c>
      <c r="AG24" s="282"/>
    </row>
    <row r="25" spans="1:33" ht="15.75" customHeight="1">
      <c r="A25" s="295"/>
      <c r="B25" s="163" t="s">
        <v>185</v>
      </c>
      <c r="C25" s="274" t="s">
        <v>187</v>
      </c>
      <c r="D25" s="275"/>
      <c r="E25" s="101">
        <v>58.67</v>
      </c>
      <c r="F25" s="102">
        <v>2742</v>
      </c>
      <c r="G25" s="103">
        <f t="shared" si="8"/>
        <v>160873.14000000001</v>
      </c>
      <c r="H25" s="26"/>
      <c r="I25" s="104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 t="shared" si="9"/>
        <v>1780.1983769161388</v>
      </c>
      <c r="N25" s="106">
        <f t="shared" si="2"/>
        <v>77.399929431136471</v>
      </c>
      <c r="O25" s="108">
        <f t="shared" si="3"/>
        <v>0</v>
      </c>
      <c r="P25" s="109">
        <f t="shared" si="4"/>
        <v>-9.5565923079939665</v>
      </c>
      <c r="Q25" s="110">
        <f t="shared" si="5"/>
        <v>0.89009918845806935</v>
      </c>
      <c r="R25" s="290"/>
      <c r="S25" s="47">
        <v>0.35624999999999996</v>
      </c>
      <c r="T25" s="48">
        <v>0.42042824074074076</v>
      </c>
      <c r="U25" s="111">
        <v>4.5166666666666</v>
      </c>
      <c r="V25" s="112">
        <v>92.416666666666757</v>
      </c>
      <c r="W25" s="113"/>
      <c r="X25" s="116"/>
      <c r="Y25" s="12"/>
      <c r="Z25" s="198"/>
      <c r="AA25" s="276"/>
      <c r="AB25" s="277"/>
      <c r="AC25" s="12">
        <v>3</v>
      </c>
      <c r="AD25" s="198"/>
      <c r="AE25" s="117">
        <f t="shared" si="6"/>
        <v>-219.80162308386116</v>
      </c>
      <c r="AF25" s="110">
        <f t="shared" si="7"/>
        <v>0.89009918845806946</v>
      </c>
      <c r="AG25" s="282"/>
    </row>
    <row r="26" spans="1:33" ht="15.75" customHeight="1">
      <c r="A26" s="296"/>
      <c r="B26" s="163" t="s">
        <v>185</v>
      </c>
      <c r="C26" s="274" t="s">
        <v>197</v>
      </c>
      <c r="D26" s="275"/>
      <c r="E26" s="101">
        <v>71.55</v>
      </c>
      <c r="F26" s="102">
        <v>1873</v>
      </c>
      <c r="G26" s="103">
        <f t="shared" si="8"/>
        <v>134013.15</v>
      </c>
      <c r="H26" s="13"/>
      <c r="I26" s="104">
        <v>22</v>
      </c>
      <c r="J26" s="105">
        <v>2000</v>
      </c>
      <c r="K26" s="106">
        <f t="shared" si="1"/>
        <v>90.909090909090907</v>
      </c>
      <c r="L26" s="107">
        <v>22</v>
      </c>
      <c r="M26" s="105">
        <f t="shared" si="9"/>
        <v>1780.9825673534042</v>
      </c>
      <c r="N26" s="106">
        <f t="shared" si="2"/>
        <v>80.95375306151837</v>
      </c>
      <c r="O26" s="108">
        <f t="shared" si="3"/>
        <v>0</v>
      </c>
      <c r="P26" s="109">
        <f t="shared" si="4"/>
        <v>-9.9553378475725367</v>
      </c>
      <c r="Q26" s="110">
        <f t="shared" si="5"/>
        <v>0.89049128367670205</v>
      </c>
      <c r="R26" s="290"/>
      <c r="S26" s="47">
        <v>0.42361111111111105</v>
      </c>
      <c r="T26" s="48">
        <v>0.46743055555555557</v>
      </c>
      <c r="U26" s="111">
        <v>4.5833333333332238</v>
      </c>
      <c r="V26" s="112">
        <v>63.100000000000108</v>
      </c>
      <c r="W26" s="113">
        <v>0.46743055555555557</v>
      </c>
      <c r="X26" s="116">
        <v>0.50627314814814817</v>
      </c>
      <c r="Y26" s="12"/>
      <c r="Z26" s="198"/>
      <c r="AA26" s="276"/>
      <c r="AB26" s="277"/>
      <c r="AC26" s="12">
        <v>1</v>
      </c>
      <c r="AD26" s="198"/>
      <c r="AE26" s="117">
        <f t="shared" si="6"/>
        <v>-219.01743264659581</v>
      </c>
      <c r="AF26" s="110">
        <f t="shared" si="7"/>
        <v>0.89049128367670205</v>
      </c>
      <c r="AG26" s="282"/>
    </row>
    <row r="27" spans="1:33" ht="15.75" customHeight="1">
      <c r="A27" s="296"/>
      <c r="B27" s="163" t="s">
        <v>185</v>
      </c>
      <c r="C27" s="274" t="s">
        <v>195</v>
      </c>
      <c r="D27" s="275"/>
      <c r="E27" s="101">
        <v>59.54</v>
      </c>
      <c r="F27" s="102">
        <v>2135</v>
      </c>
      <c r="G27" s="121">
        <f t="shared" si="8"/>
        <v>127117.9</v>
      </c>
      <c r="H27" s="122"/>
      <c r="I27" s="104">
        <v>23</v>
      </c>
      <c r="J27" s="105">
        <v>2000</v>
      </c>
      <c r="K27" s="106">
        <f t="shared" si="1"/>
        <v>86.956521739130437</v>
      </c>
      <c r="L27" s="107">
        <v>23</v>
      </c>
      <c r="M27" s="105">
        <f t="shared" si="9"/>
        <v>1779.9907364520611</v>
      </c>
      <c r="N27" s="106">
        <f t="shared" si="2"/>
        <v>77.390901584872225</v>
      </c>
      <c r="O27" s="108">
        <f t="shared" si="3"/>
        <v>0</v>
      </c>
      <c r="P27" s="109">
        <f t="shared" si="4"/>
        <v>-9.5656201542582124</v>
      </c>
      <c r="Q27" s="110">
        <f t="shared" si="5"/>
        <v>0.88999536822603054</v>
      </c>
      <c r="R27" s="290"/>
      <c r="S27" s="47">
        <v>0.50627314814814817</v>
      </c>
      <c r="T27" s="48">
        <v>0.55625000000000002</v>
      </c>
      <c r="U27" s="111">
        <v>55.933333333333337</v>
      </c>
      <c r="V27" s="112">
        <v>71.966666666666669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6"/>
        <v>-220.00926354793887</v>
      </c>
      <c r="AF27" s="110">
        <f t="shared" si="7"/>
        <v>0.88999536822603054</v>
      </c>
      <c r="AG27" s="282"/>
    </row>
    <row r="28" spans="1:33" ht="15.75" customHeight="1">
      <c r="A28" s="296"/>
      <c r="B28" s="163"/>
      <c r="C28" s="274"/>
      <c r="D28" s="275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0"/>
      <c r="S28" s="119"/>
      <c r="T28" s="120"/>
      <c r="U28" s="111"/>
      <c r="V28" s="112"/>
      <c r="W28" s="120"/>
      <c r="X28" s="189"/>
      <c r="Y28" s="12"/>
      <c r="Z28" s="198"/>
      <c r="AA28" s="276"/>
      <c r="AB28" s="277"/>
      <c r="AC28" s="12"/>
      <c r="AD28" s="198"/>
      <c r="AE28" s="117"/>
      <c r="AF28" s="110"/>
      <c r="AG28" s="282"/>
    </row>
    <row r="29" spans="1:33" ht="15.75" customHeight="1">
      <c r="A29" s="296"/>
      <c r="B29" s="163"/>
      <c r="C29" s="274"/>
      <c r="D29" s="275"/>
      <c r="E29" s="101"/>
      <c r="F29" s="102"/>
      <c r="G29" s="121"/>
      <c r="H29" s="62"/>
      <c r="I29" s="104"/>
      <c r="J29" s="105"/>
      <c r="K29" s="106"/>
      <c r="L29" s="107"/>
      <c r="M29" s="105"/>
      <c r="N29" s="106"/>
      <c r="O29" s="123"/>
      <c r="P29" s="124"/>
      <c r="Q29" s="125"/>
      <c r="R29" s="290"/>
      <c r="S29" s="119"/>
      <c r="T29" s="120"/>
      <c r="U29" s="111"/>
      <c r="V29" s="112"/>
      <c r="W29" s="120"/>
      <c r="X29" s="189"/>
      <c r="Y29" s="12"/>
      <c r="Z29" s="198"/>
      <c r="AA29" s="276"/>
      <c r="AB29" s="277"/>
      <c r="AC29" s="12"/>
      <c r="AD29" s="198"/>
      <c r="AE29" s="117"/>
      <c r="AF29" s="110"/>
      <c r="AG29" s="282"/>
    </row>
    <row r="30" spans="1:33" ht="15.75" customHeight="1">
      <c r="A30" s="296"/>
      <c r="B30" s="163"/>
      <c r="C30" s="274"/>
      <c r="D30" s="275"/>
      <c r="E30" s="101"/>
      <c r="F30" s="102"/>
      <c r="G30" s="121"/>
      <c r="H30" s="62"/>
      <c r="I30" s="104"/>
      <c r="J30" s="105"/>
      <c r="K30" s="106"/>
      <c r="L30" s="107"/>
      <c r="M30" s="105"/>
      <c r="N30" s="106"/>
      <c r="O30" s="123"/>
      <c r="P30" s="124"/>
      <c r="Q30" s="125"/>
      <c r="R30" s="290"/>
      <c r="S30" s="119"/>
      <c r="T30" s="120"/>
      <c r="U30" s="111"/>
      <c r="V30" s="112"/>
      <c r="W30" s="120"/>
      <c r="X30" s="189"/>
      <c r="Y30" s="12"/>
      <c r="Z30" s="198"/>
      <c r="AA30" s="276"/>
      <c r="AB30" s="277"/>
      <c r="AC30" s="12"/>
      <c r="AD30" s="198"/>
      <c r="AE30" s="117"/>
      <c r="AF30" s="110"/>
      <c r="AG30" s="282"/>
    </row>
    <row r="31" spans="1:33" ht="15.75" customHeight="1">
      <c r="A31" s="296"/>
      <c r="B31" s="163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12"/>
      <c r="W31" s="120"/>
      <c r="X31" s="189"/>
      <c r="Y31" s="12"/>
      <c r="Z31" s="198"/>
      <c r="AA31" s="276"/>
      <c r="AB31" s="277"/>
      <c r="AC31" s="12"/>
      <c r="AD31" s="198"/>
      <c r="AE31" s="117"/>
      <c r="AF31" s="110"/>
      <c r="AG31" s="282"/>
    </row>
    <row r="32" spans="1:33" ht="15.75" customHeight="1">
      <c r="A32" s="296"/>
      <c r="B32" s="163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12"/>
      <c r="W32" s="120"/>
      <c r="X32" s="189"/>
      <c r="Y32" s="12"/>
      <c r="Z32" s="198"/>
      <c r="AA32" s="276"/>
      <c r="AB32" s="277"/>
      <c r="AC32" s="12"/>
      <c r="AD32" s="198"/>
      <c r="AE32" s="117"/>
      <c r="AF32" s="110"/>
      <c r="AG32" s="282"/>
    </row>
    <row r="33" spans="1:33" ht="15.75" customHeight="1">
      <c r="A33" s="296"/>
      <c r="B33" s="163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12"/>
      <c r="W33" s="120"/>
      <c r="X33" s="189"/>
      <c r="Y33" s="12"/>
      <c r="Z33" s="198"/>
      <c r="AA33" s="276"/>
      <c r="AB33" s="277"/>
      <c r="AC33" s="12"/>
      <c r="AD33" s="198"/>
      <c r="AE33" s="117"/>
      <c r="AF33" s="110"/>
      <c r="AG33" s="282"/>
    </row>
    <row r="34" spans="1:33" ht="15.75" customHeight="1">
      <c r="A34" s="296"/>
      <c r="B34" s="163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12"/>
      <c r="W34" s="120"/>
      <c r="X34" s="189"/>
      <c r="Y34" s="12"/>
      <c r="Z34" s="198"/>
      <c r="AA34" s="276"/>
      <c r="AB34" s="277"/>
      <c r="AC34" s="12"/>
      <c r="AD34" s="198"/>
      <c r="AE34" s="117"/>
      <c r="AF34" s="110"/>
      <c r="AG34" s="282"/>
    </row>
    <row r="35" spans="1:33" ht="15.75" customHeight="1">
      <c r="A35" s="296"/>
      <c r="B35" s="163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12"/>
      <c r="W35" s="120"/>
      <c r="X35" s="189"/>
      <c r="Y35" s="12"/>
      <c r="Z35" s="198"/>
      <c r="AA35" s="276"/>
      <c r="AB35" s="277"/>
      <c r="AC35" s="12"/>
      <c r="AD35" s="198"/>
      <c r="AE35" s="117"/>
      <c r="AF35" s="110"/>
      <c r="AG35" s="282"/>
    </row>
    <row r="36" spans="1:33" ht="15.75" customHeight="1">
      <c r="A36" s="296"/>
      <c r="B36" s="163"/>
      <c r="C36" s="274"/>
      <c r="D36" s="275"/>
      <c r="E36" s="101"/>
      <c r="F36" s="128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12"/>
      <c r="W36" s="120"/>
      <c r="X36" s="189"/>
      <c r="Y36" s="12"/>
      <c r="Z36" s="198"/>
      <c r="AA36" s="276"/>
      <c r="AB36" s="277"/>
      <c r="AC36" s="12"/>
      <c r="AD36" s="198"/>
      <c r="AE36" s="117"/>
      <c r="AF36" s="110"/>
      <c r="AG36" s="282"/>
    </row>
    <row r="37" spans="1:33" ht="15.75" customHeight="1">
      <c r="A37" s="296"/>
      <c r="B37" s="163"/>
      <c r="C37" s="274"/>
      <c r="D37" s="275"/>
      <c r="E37" s="164"/>
      <c r="F37" s="128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12"/>
      <c r="Z37" s="198"/>
      <c r="AA37" s="276"/>
      <c r="AB37" s="277"/>
      <c r="AC37" s="12"/>
      <c r="AD37" s="198"/>
      <c r="AE37" s="165"/>
      <c r="AF37" s="125"/>
      <c r="AG37" s="282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10">AVERAGE(I22:I37)</f>
        <v>22.166666666666668</v>
      </c>
      <c r="J38" s="137">
        <f t="shared" si="10"/>
        <v>2000</v>
      </c>
      <c r="K38" s="138">
        <f t="shared" ref="K38" si="11">J38/I38</f>
        <v>90.225563909774436</v>
      </c>
      <c r="L38" s="136">
        <f t="shared" ref="L38:M38" si="12">AVERAGE(L22:L37)</f>
        <v>22.166666666666668</v>
      </c>
      <c r="M38" s="137">
        <f t="shared" si="12"/>
        <v>1781.3647023985914</v>
      </c>
      <c r="N38" s="138">
        <f t="shared" ref="N38:N43" si="13">M38/L38</f>
        <v>80.362317401440208</v>
      </c>
      <c r="O38" s="139">
        <f t="shared" ref="O38:O43" si="14">L38-I38</f>
        <v>0</v>
      </c>
      <c r="P38" s="140">
        <f t="shared" ref="P38:P43" si="15">N38-K38</f>
        <v>-9.8632465083342282</v>
      </c>
      <c r="Q38" s="141">
        <f t="shared" ref="Q38:Q43" si="16">N38/K38</f>
        <v>0.89068235119929562</v>
      </c>
      <c r="R38" s="291"/>
      <c r="S38" s="142">
        <f>S22</f>
        <v>0.25</v>
      </c>
      <c r="T38" s="143">
        <f>INDEX(T22:T37,COUNTA(T22:T37))</f>
        <v>0.55625000000000002</v>
      </c>
      <c r="U38" s="144"/>
      <c r="V38" s="166"/>
      <c r="W38" s="167"/>
      <c r="X38" s="13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8</v>
      </c>
      <c r="AD38" s="191">
        <f>SUM(AD22:AD37)</f>
        <v>0</v>
      </c>
      <c r="AE38" s="168">
        <f t="shared" ref="AE38:AE43" si="17">M38-J38</f>
        <v>-218.63529760140864</v>
      </c>
      <c r="AF38" s="141">
        <f t="shared" ref="AF38:AF43" si="18">M38/J38</f>
        <v>0.89068235119929573</v>
      </c>
      <c r="AG38" s="283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3411</v>
      </c>
      <c r="G39" s="148">
        <f t="shared" ref="G39:G43" si="19">E39*F39</f>
        <v>67196.7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>F39/V39*60</f>
        <v>1079.525274725275</v>
      </c>
      <c r="N39" s="152">
        <f t="shared" si="13"/>
        <v>83.040405748098081</v>
      </c>
      <c r="O39" s="154">
        <f t="shared" si="14"/>
        <v>0</v>
      </c>
      <c r="P39" s="155">
        <f t="shared" si="15"/>
        <v>-9.2672865595942255</v>
      </c>
      <c r="Q39" s="156">
        <f t="shared" si="16"/>
        <v>0.89960439560439587</v>
      </c>
      <c r="R39" s="289">
        <f>Q55</f>
        <v>0.89303240397314343</v>
      </c>
      <c r="S39" s="157">
        <v>0.25028935185185186</v>
      </c>
      <c r="T39" s="158">
        <v>0.38194444444444442</v>
      </c>
      <c r="U39" s="159"/>
      <c r="V39" s="160">
        <v>189.58333333333329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 t="shared" si="17"/>
        <v>-120.47472527472496</v>
      </c>
      <c r="AF39" s="156">
        <f t="shared" si="18"/>
        <v>0.89960439560439587</v>
      </c>
      <c r="AG39" s="281">
        <f>AF55</f>
        <v>0.89303240397314343</v>
      </c>
    </row>
    <row r="40" spans="1:33" ht="15.75" customHeight="1">
      <c r="A40" s="285"/>
      <c r="B40" s="100" t="s">
        <v>198</v>
      </c>
      <c r="C40" s="361" t="s">
        <v>202</v>
      </c>
      <c r="D40" s="361"/>
      <c r="E40" s="101">
        <v>71.84</v>
      </c>
      <c r="F40" s="102">
        <v>1098</v>
      </c>
      <c r="G40" s="103">
        <f t="shared" si="19"/>
        <v>78880.320000000007</v>
      </c>
      <c r="H40" s="26"/>
      <c r="I40" s="104">
        <v>19</v>
      </c>
      <c r="J40" s="105">
        <v>1800</v>
      </c>
      <c r="K40" s="106">
        <f t="shared" ref="K40:K43" si="20">J40/I40</f>
        <v>94.736842105263165</v>
      </c>
      <c r="L40" s="107">
        <v>19</v>
      </c>
      <c r="M40" s="105">
        <f>F40/V40*60</f>
        <v>1605.5239642567024</v>
      </c>
      <c r="N40" s="106">
        <f t="shared" si="13"/>
        <v>84.501261276668544</v>
      </c>
      <c r="O40" s="108">
        <f t="shared" si="14"/>
        <v>0</v>
      </c>
      <c r="P40" s="109">
        <f t="shared" si="15"/>
        <v>-10.235580828594621</v>
      </c>
      <c r="Q40" s="110">
        <f t="shared" si="16"/>
        <v>0.89195775792039012</v>
      </c>
      <c r="R40" s="290"/>
      <c r="S40" s="47">
        <v>0.38541666666666669</v>
      </c>
      <c r="T40" s="48">
        <v>0.41391203703703705</v>
      </c>
      <c r="U40" s="111">
        <v>5.0000000000000622</v>
      </c>
      <c r="V40" s="112">
        <v>41.033333333333324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 t="shared" si="17"/>
        <v>-194.47603574329764</v>
      </c>
      <c r="AF40" s="110">
        <f t="shared" si="18"/>
        <v>0.89195775792039023</v>
      </c>
      <c r="AG40" s="282"/>
    </row>
    <row r="41" spans="1:33" ht="15.75" customHeight="1">
      <c r="A41" s="285"/>
      <c r="B41" s="100" t="s">
        <v>190</v>
      </c>
      <c r="C41" s="361" t="s">
        <v>191</v>
      </c>
      <c r="D41" s="361"/>
      <c r="E41" s="101">
        <v>57.3</v>
      </c>
      <c r="F41" s="102">
        <v>1403</v>
      </c>
      <c r="G41" s="103">
        <f t="shared" si="19"/>
        <v>80391.899999999994</v>
      </c>
      <c r="H41" s="26"/>
      <c r="I41" s="104">
        <v>22</v>
      </c>
      <c r="J41" s="105">
        <v>1800</v>
      </c>
      <c r="K41" s="106">
        <f t="shared" si="20"/>
        <v>81.818181818181813</v>
      </c>
      <c r="L41" s="107">
        <v>22</v>
      </c>
      <c r="M41" s="105">
        <f>F41/V41*60</f>
        <v>1605.467260012714</v>
      </c>
      <c r="N41" s="106">
        <f t="shared" si="13"/>
        <v>72.975784546032457</v>
      </c>
      <c r="O41" s="108">
        <f t="shared" si="14"/>
        <v>0</v>
      </c>
      <c r="P41" s="109">
        <f t="shared" si="15"/>
        <v>-8.8423972721493556</v>
      </c>
      <c r="Q41" s="110">
        <f t="shared" si="16"/>
        <v>0.89192625556261895</v>
      </c>
      <c r="R41" s="290"/>
      <c r="S41" s="47">
        <v>0.41805555555555557</v>
      </c>
      <c r="T41" s="48">
        <v>0.45446759259259262</v>
      </c>
      <c r="U41" s="111">
        <v>5.9666666666666668</v>
      </c>
      <c r="V41" s="112">
        <v>52.433333333333351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 t="shared" si="17"/>
        <v>-194.53273998728605</v>
      </c>
      <c r="AF41" s="110">
        <f t="shared" si="18"/>
        <v>0.89192625556261884</v>
      </c>
      <c r="AG41" s="282"/>
    </row>
    <row r="42" spans="1:33" ht="15.75" customHeight="1">
      <c r="A42" s="285"/>
      <c r="B42" s="100" t="s">
        <v>177</v>
      </c>
      <c r="C42" s="361" t="s">
        <v>200</v>
      </c>
      <c r="D42" s="361"/>
      <c r="E42" s="101">
        <v>57.73</v>
      </c>
      <c r="F42" s="102">
        <v>1512</v>
      </c>
      <c r="G42" s="103">
        <f t="shared" si="19"/>
        <v>87287.76</v>
      </c>
      <c r="H42" s="26"/>
      <c r="I42" s="104">
        <v>22</v>
      </c>
      <c r="J42" s="105">
        <v>1800</v>
      </c>
      <c r="K42" s="106">
        <f t="shared" si="20"/>
        <v>81.818181818181813</v>
      </c>
      <c r="L42" s="107">
        <v>22</v>
      </c>
      <c r="M42" s="105">
        <f>F42/V42*60</f>
        <v>1605.1902093777651</v>
      </c>
      <c r="N42" s="106">
        <f t="shared" si="13"/>
        <v>72.96319133535296</v>
      </c>
      <c r="O42" s="108">
        <f t="shared" si="14"/>
        <v>0</v>
      </c>
      <c r="P42" s="109">
        <f t="shared" si="15"/>
        <v>-8.8549904828288533</v>
      </c>
      <c r="Q42" s="110">
        <f t="shared" si="16"/>
        <v>0.89177233854320292</v>
      </c>
      <c r="R42" s="290"/>
      <c r="S42" s="47">
        <v>0.45797453703703705</v>
      </c>
      <c r="T42" s="48">
        <v>0.49722222222222223</v>
      </c>
      <c r="U42" s="111">
        <v>5.0499999999999901</v>
      </c>
      <c r="V42" s="112">
        <v>56.516666666666652</v>
      </c>
      <c r="W42" s="113">
        <v>0.49722222222222223</v>
      </c>
      <c r="X42" s="116">
        <v>0.53626157407407404</v>
      </c>
      <c r="Y42" s="12"/>
      <c r="Z42" s="198"/>
      <c r="AA42" s="276"/>
      <c r="AB42" s="277"/>
      <c r="AC42" s="12">
        <v>1</v>
      </c>
      <c r="AD42" s="198"/>
      <c r="AE42" s="199">
        <f t="shared" si="17"/>
        <v>-194.80979062223491</v>
      </c>
      <c r="AF42" s="200">
        <f t="shared" si="18"/>
        <v>0.89177233854320281</v>
      </c>
      <c r="AG42" s="282"/>
    </row>
    <row r="43" spans="1:33" ht="15.75" customHeight="1">
      <c r="A43" s="285"/>
      <c r="B43" s="100" t="s">
        <v>198</v>
      </c>
      <c r="C43" s="361" t="s">
        <v>226</v>
      </c>
      <c r="D43" s="361"/>
      <c r="E43" s="101">
        <v>56.43</v>
      </c>
      <c r="F43" s="105">
        <v>1145</v>
      </c>
      <c r="G43" s="103">
        <f t="shared" si="19"/>
        <v>64612.35</v>
      </c>
      <c r="H43" s="13"/>
      <c r="I43" s="104">
        <v>19</v>
      </c>
      <c r="J43" s="105">
        <v>1800</v>
      </c>
      <c r="K43" s="106">
        <f t="shared" si="20"/>
        <v>94.736842105263165</v>
      </c>
      <c r="L43" s="118">
        <v>19</v>
      </c>
      <c r="M43" s="105">
        <f>F43/V43*60</f>
        <v>1605.7654850019469</v>
      </c>
      <c r="N43" s="106">
        <f t="shared" si="13"/>
        <v>84.513972894839313</v>
      </c>
      <c r="O43" s="108">
        <f t="shared" si="14"/>
        <v>0</v>
      </c>
      <c r="P43" s="109">
        <f t="shared" si="15"/>
        <v>-10.222869210423852</v>
      </c>
      <c r="Q43" s="110">
        <f t="shared" si="16"/>
        <v>0.89209193611219273</v>
      </c>
      <c r="R43" s="290"/>
      <c r="S43" s="47">
        <v>0.53626157407407404</v>
      </c>
      <c r="T43" s="48">
        <v>0.56597222222222221</v>
      </c>
      <c r="U43" s="111">
        <v>56.216666666666612</v>
      </c>
      <c r="V43" s="112">
        <v>42.78333333333336</v>
      </c>
      <c r="W43" s="113"/>
      <c r="X43" s="116"/>
      <c r="Y43" s="12"/>
      <c r="Z43" s="198"/>
      <c r="AA43" s="276"/>
      <c r="AB43" s="277"/>
      <c r="AC43" s="12">
        <v>1</v>
      </c>
      <c r="AD43" s="198"/>
      <c r="AE43" s="199">
        <f t="shared" si="17"/>
        <v>-194.2345149980531</v>
      </c>
      <c r="AF43" s="200">
        <f t="shared" si="18"/>
        <v>0.89209193611219273</v>
      </c>
      <c r="AG43" s="282"/>
    </row>
    <row r="44" spans="1:33" ht="15.75" customHeight="1">
      <c r="A44" s="285"/>
      <c r="B44" s="100"/>
      <c r="C44" s="361"/>
      <c r="D44" s="361"/>
      <c r="E44" s="101"/>
      <c r="F44" s="105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99"/>
      <c r="AF44" s="200"/>
      <c r="AG44" s="282"/>
    </row>
    <row r="45" spans="1:33" ht="15.75" customHeight="1">
      <c r="A45" s="285"/>
      <c r="B45" s="100"/>
      <c r="C45" s="361"/>
      <c r="D45" s="361"/>
      <c r="E45" s="101"/>
      <c r="F45" s="105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12"/>
      <c r="Z45" s="198"/>
      <c r="AA45" s="276"/>
      <c r="AB45" s="277"/>
      <c r="AC45" s="12"/>
      <c r="AD45" s="198"/>
      <c r="AE45" s="199"/>
      <c r="AF45" s="200"/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21">AVERAGE(I39:I54)</f>
        <v>19</v>
      </c>
      <c r="J55" s="137">
        <f t="shared" si="21"/>
        <v>1680</v>
      </c>
      <c r="K55" s="138">
        <f t="shared" ref="K55:K56" si="22">J55/I55</f>
        <v>88.421052631578945</v>
      </c>
      <c r="L55" s="136">
        <f t="shared" ref="L55:M55" si="23">AVERAGE(L39:L54)</f>
        <v>19</v>
      </c>
      <c r="M55" s="137">
        <f t="shared" si="23"/>
        <v>1500.2944386748809</v>
      </c>
      <c r="N55" s="138">
        <f>M55/L55</f>
        <v>78.962865193414785</v>
      </c>
      <c r="O55" s="139">
        <f>L55-I55</f>
        <v>0</v>
      </c>
      <c r="P55" s="140">
        <f>N55-K55</f>
        <v>-9.4581874381641597</v>
      </c>
      <c r="Q55" s="141">
        <f>N55/K55</f>
        <v>0.89303240397314343</v>
      </c>
      <c r="R55" s="291"/>
      <c r="S55" s="142">
        <f>S39</f>
        <v>0.25028935185185186</v>
      </c>
      <c r="T55" s="143">
        <f>INDEX(T39:T54,COUNTA(T39:T54))</f>
        <v>0.56597222222222221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9</v>
      </c>
      <c r="AD55" s="191">
        <f>SUM(AD39:AD54)</f>
        <v>0</v>
      </c>
      <c r="AE55" s="168">
        <f>M55-J55</f>
        <v>-179.70556132511911</v>
      </c>
      <c r="AF55" s="141">
        <f>M55/J55</f>
        <v>0.89303240397314343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869</v>
      </c>
      <c r="G56" s="121">
        <f t="shared" ref="G56" si="24">E56*F56</f>
        <v>23506.45</v>
      </c>
      <c r="H56" s="122"/>
      <c r="I56" s="104">
        <v>6</v>
      </c>
      <c r="J56" s="105">
        <v>3273</v>
      </c>
      <c r="K56" s="106">
        <f t="shared" si="22"/>
        <v>545.5</v>
      </c>
      <c r="L56" s="107">
        <v>6</v>
      </c>
      <c r="M56" s="105">
        <f>F56/V56*60</f>
        <v>2959.6972563860008</v>
      </c>
      <c r="N56" s="106">
        <f>M56/L56</f>
        <v>493.28287606433349</v>
      </c>
      <c r="O56" s="108">
        <f>L56-I56</f>
        <v>0</v>
      </c>
      <c r="P56" s="109">
        <f>N56-K56</f>
        <v>-52.217123935666507</v>
      </c>
      <c r="Q56" s="110">
        <f>N56/K56</f>
        <v>0.90427658306935566</v>
      </c>
      <c r="R56" s="289">
        <f>Q72</f>
        <v>0.90427658306935566</v>
      </c>
      <c r="S56" s="47">
        <v>0.47387731481481482</v>
      </c>
      <c r="T56" s="48">
        <v>0.4861111111111111</v>
      </c>
      <c r="U56" s="111">
        <v>5.3833333333333488</v>
      </c>
      <c r="V56" s="112">
        <v>17.616666666666649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-313.30274361399916</v>
      </c>
      <c r="AF56" s="156">
        <f>M56/J56</f>
        <v>0.90427658306935554</v>
      </c>
      <c r="AG56" s="281">
        <f>AF72</f>
        <v>0.90427658306935554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5">AVERAGE(I56:I71)</f>
        <v>6</v>
      </c>
      <c r="J72" s="137">
        <f t="shared" si="25"/>
        <v>3273</v>
      </c>
      <c r="K72" s="138">
        <f t="shared" ref="K72" si="26">J72/I72</f>
        <v>545.5</v>
      </c>
      <c r="L72" s="136">
        <f t="shared" ref="L72:M72" si="27">AVERAGE(L56:L71)</f>
        <v>6</v>
      </c>
      <c r="M72" s="137">
        <f t="shared" si="27"/>
        <v>2959.6972563860008</v>
      </c>
      <c r="N72" s="138">
        <f>M72/L72</f>
        <v>493.28287606433349</v>
      </c>
      <c r="O72" s="139">
        <f>L72-I72</f>
        <v>0</v>
      </c>
      <c r="P72" s="140">
        <f>N72-K72</f>
        <v>-52.217123935666507</v>
      </c>
      <c r="Q72" s="141">
        <f>N72/K72</f>
        <v>0.90427658306935566</v>
      </c>
      <c r="R72" s="291"/>
      <c r="S72" s="142">
        <f>S56</f>
        <v>0.47387731481481482</v>
      </c>
      <c r="T72" s="143">
        <f>INDEX(T56:T71,COUNTA(T56:T71))</f>
        <v>0.4861111111111111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-313.30274361399916</v>
      </c>
      <c r="AF72" s="141">
        <f>M72/J72</f>
        <v>0.90427658306935554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1525</v>
      </c>
      <c r="G73" s="148">
        <f t="shared" ref="G73:G75" si="28">E73*F73</f>
        <v>86604.75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1781.3108371187548</v>
      </c>
      <c r="N73" s="152">
        <f>M73/L73</f>
        <v>77.44829726603281</v>
      </c>
      <c r="O73" s="154">
        <f>L73-I73</f>
        <v>0</v>
      </c>
      <c r="P73" s="155">
        <f>N73-K73</f>
        <v>-9.5082244730976271</v>
      </c>
      <c r="Q73" s="156">
        <f>N73/K73</f>
        <v>0.89065541855937724</v>
      </c>
      <c r="R73" s="289">
        <f>Q89</f>
        <v>0.89034459450922754</v>
      </c>
      <c r="S73" s="157">
        <v>0.70833333333333337</v>
      </c>
      <c r="T73" s="158">
        <v>0.74400462962962965</v>
      </c>
      <c r="U73" s="159"/>
      <c r="V73" s="160">
        <v>51.366666666666646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-218.68916288124524</v>
      </c>
      <c r="AF73" s="156">
        <f>M73/J73</f>
        <v>0.89065541855937735</v>
      </c>
      <c r="AG73" s="281">
        <f>AF89</f>
        <v>0.89034459450922754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1147</v>
      </c>
      <c r="G74" s="103">
        <f t="shared" si="28"/>
        <v>65229.89</v>
      </c>
      <c r="H74" s="26"/>
      <c r="I74" s="104">
        <v>23</v>
      </c>
      <c r="J74" s="105">
        <v>2000</v>
      </c>
      <c r="K74" s="106">
        <f t="shared" ref="K74:K75" si="29">J74/I74</f>
        <v>86.956521739130437</v>
      </c>
      <c r="L74" s="107">
        <v>23</v>
      </c>
      <c r="M74" s="105">
        <f>F74/V74*60</f>
        <v>1780.5950840879707</v>
      </c>
      <c r="N74" s="106">
        <f>M74/L74</f>
        <v>77.417177569042209</v>
      </c>
      <c r="O74" s="108">
        <f>L74-I74</f>
        <v>0</v>
      </c>
      <c r="P74" s="109">
        <f>N74-K74</f>
        <v>-9.5393441700882278</v>
      </c>
      <c r="Q74" s="110">
        <f>N74/K74</f>
        <v>0.89029754204398537</v>
      </c>
      <c r="R74" s="290"/>
      <c r="S74" s="47">
        <v>0.74746527777777783</v>
      </c>
      <c r="T74" s="48">
        <v>0.77430555555555558</v>
      </c>
      <c r="U74" s="111">
        <v>4.9833333333333663</v>
      </c>
      <c r="V74" s="112">
        <v>38.649999999999963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-219.40491591202931</v>
      </c>
      <c r="AF74" s="110">
        <f>M74/J74</f>
        <v>0.89029754204398537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1346</v>
      </c>
      <c r="G75" s="103">
        <f t="shared" si="28"/>
        <v>64069.599999999999</v>
      </c>
      <c r="H75" s="26"/>
      <c r="I75" s="104">
        <v>23</v>
      </c>
      <c r="J75" s="105">
        <v>2000</v>
      </c>
      <c r="K75" s="106">
        <f t="shared" si="29"/>
        <v>86.956521739130437</v>
      </c>
      <c r="L75" s="107">
        <v>23</v>
      </c>
      <c r="M75" s="105">
        <f>F75/V75*60</f>
        <v>1780.1616458486403</v>
      </c>
      <c r="N75" s="106">
        <f>M75/L75</f>
        <v>77.398332428201755</v>
      </c>
      <c r="O75" s="108">
        <f>L75-I75</f>
        <v>0</v>
      </c>
      <c r="P75" s="109">
        <f>N75-K75</f>
        <v>-9.5581893109286824</v>
      </c>
      <c r="Q75" s="110">
        <f>N75/K75</f>
        <v>0.89008082292432011</v>
      </c>
      <c r="R75" s="290"/>
      <c r="S75" s="47">
        <v>0.77847222222222223</v>
      </c>
      <c r="T75" s="48">
        <v>0.80997685185185186</v>
      </c>
      <c r="U75" s="111">
        <v>5.9999999999999787</v>
      </c>
      <c r="V75" s="112">
        <v>45.366666666666674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-219.83835415135968</v>
      </c>
      <c r="AF75" s="110">
        <f>M75/J75</f>
        <v>0.89008082292432011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0">AVERAGE(I73:I88)</f>
        <v>23</v>
      </c>
      <c r="J89" s="137">
        <f t="shared" si="30"/>
        <v>2000</v>
      </c>
      <c r="K89" s="138">
        <f t="shared" ref="K89" si="31">J89/I89</f>
        <v>86.956521739130437</v>
      </c>
      <c r="L89" s="136">
        <f t="shared" ref="L89:M89" si="32">AVERAGE(L73:L88)</f>
        <v>23</v>
      </c>
      <c r="M89" s="137">
        <f t="shared" si="32"/>
        <v>1780.6891890184552</v>
      </c>
      <c r="N89" s="138">
        <f>M89/L89</f>
        <v>77.421269087758915</v>
      </c>
      <c r="O89" s="139">
        <f>L89-I89</f>
        <v>0</v>
      </c>
      <c r="P89" s="140">
        <f>N89-K89</f>
        <v>-9.5352526513715219</v>
      </c>
      <c r="Q89" s="141">
        <f>N89/K89</f>
        <v>0.89034459450922754</v>
      </c>
      <c r="R89" s="291"/>
      <c r="S89" s="142">
        <f>S73</f>
        <v>0.70833333333333337</v>
      </c>
      <c r="T89" s="143">
        <f>INDEX(T73:T88,COUNTA(T73:T88))</f>
        <v>0.80997685185185186</v>
      </c>
      <c r="U89" s="144"/>
      <c r="V89" s="166"/>
      <c r="W89" s="167"/>
      <c r="X89" s="138"/>
      <c r="Y89" s="179">
        <f t="shared" ref="Y89:Z89" si="33">SUM(Y73:Y88)</f>
        <v>0</v>
      </c>
      <c r="Z89" s="180">
        <f t="shared" si="33"/>
        <v>0</v>
      </c>
      <c r="AA89" s="279"/>
      <c r="AB89" s="280"/>
      <c r="AC89" s="179">
        <f t="shared" ref="AC89:AD89" si="34">SUM(AC73:AC88)</f>
        <v>3</v>
      </c>
      <c r="AD89" s="180">
        <f t="shared" si="34"/>
        <v>0</v>
      </c>
      <c r="AE89" s="168">
        <f>M89-J89</f>
        <v>-219.31081098154482</v>
      </c>
      <c r="AF89" s="141">
        <f>M89/J89</f>
        <v>0.89034459450922754</v>
      </c>
      <c r="AG89" s="283"/>
    </row>
    <row r="90" spans="1:33" ht="15.75" customHeight="1">
      <c r="A90" s="294" t="s">
        <v>219</v>
      </c>
      <c r="B90" s="146" t="s">
        <v>183</v>
      </c>
      <c r="C90" s="287" t="s">
        <v>207</v>
      </c>
      <c r="D90" s="288"/>
      <c r="E90" s="147">
        <v>57.3</v>
      </c>
      <c r="F90" s="97">
        <v>1046</v>
      </c>
      <c r="G90" s="148">
        <f t="shared" ref="G90:G93" si="35">E90*F90</f>
        <v>59935.799999999996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1782.1107430194029</v>
      </c>
      <c r="N90" s="152">
        <f>M90/L90</f>
        <v>84.862416334257276</v>
      </c>
      <c r="O90" s="154">
        <f>L90-I90</f>
        <v>0</v>
      </c>
      <c r="P90" s="155">
        <f>N90-K90</f>
        <v>-10.375678903837965</v>
      </c>
      <c r="Q90" s="156">
        <f>N90/K90</f>
        <v>0.89105537150970138</v>
      </c>
      <c r="R90" s="289">
        <f>Q106</f>
        <v>0.89088538211211488</v>
      </c>
      <c r="S90" s="157">
        <v>0.70833333333333337</v>
      </c>
      <c r="T90" s="158">
        <v>0.7327893518518519</v>
      </c>
      <c r="U90" s="159"/>
      <c r="V90" s="160">
        <v>35.216666666666683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-217.88925698059711</v>
      </c>
      <c r="AF90" s="156">
        <f>M90/J90</f>
        <v>0.89105537150970149</v>
      </c>
      <c r="AG90" s="281">
        <f>AF106</f>
        <v>0.89088538211211488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02">
        <v>398</v>
      </c>
      <c r="G91" s="103">
        <f t="shared" si="35"/>
        <v>20166.66</v>
      </c>
      <c r="H91" s="26"/>
      <c r="I91" s="104">
        <v>20</v>
      </c>
      <c r="J91" s="105">
        <v>2000</v>
      </c>
      <c r="K91" s="106">
        <f t="shared" ref="K91:K93" si="36">J91/I91</f>
        <v>100</v>
      </c>
      <c r="L91" s="107">
        <v>20</v>
      </c>
      <c r="M91" s="105">
        <f>F91/V91*60</f>
        <v>1782.089552238825</v>
      </c>
      <c r="N91" s="106">
        <f>M91/L91</f>
        <v>89.104477611941249</v>
      </c>
      <c r="O91" s="108">
        <f>L91-I91</f>
        <v>0</v>
      </c>
      <c r="P91" s="109">
        <f>N91-K91</f>
        <v>-10.895522388058751</v>
      </c>
      <c r="Q91" s="110">
        <f>N91/K91</f>
        <v>0.89104477611941246</v>
      </c>
      <c r="R91" s="290"/>
      <c r="S91" s="47">
        <v>0.73611111111111116</v>
      </c>
      <c r="T91" s="48">
        <v>0.74541666666666662</v>
      </c>
      <c r="U91" s="111">
        <v>4.783333333333335</v>
      </c>
      <c r="V91" s="112">
        <v>13.399999999999856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-217.91044776117496</v>
      </c>
      <c r="AF91" s="110">
        <f>M91/J91</f>
        <v>0.89104477611941246</v>
      </c>
      <c r="AG91" s="282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02">
        <v>1245</v>
      </c>
      <c r="G92" s="103">
        <f t="shared" si="35"/>
        <v>67342.05</v>
      </c>
      <c r="H92" s="26"/>
      <c r="I92" s="104">
        <v>19</v>
      </c>
      <c r="J92" s="105">
        <v>2000</v>
      </c>
      <c r="K92" s="106">
        <f t="shared" si="36"/>
        <v>105.26315789473684</v>
      </c>
      <c r="L92" s="107">
        <v>19</v>
      </c>
      <c r="M92" s="105">
        <f>F92/V92*60</f>
        <v>1781.3990461049261</v>
      </c>
      <c r="N92" s="106">
        <f>M92/L92</f>
        <v>93.757844531838217</v>
      </c>
      <c r="O92" s="108">
        <f>L92-I92</f>
        <v>0</v>
      </c>
      <c r="P92" s="109">
        <f>N92-K92</f>
        <v>-11.505313362898619</v>
      </c>
      <c r="Q92" s="110">
        <f>N92/K92</f>
        <v>0.89069952305246314</v>
      </c>
      <c r="R92" s="290"/>
      <c r="S92" s="47">
        <v>0.74865740740740738</v>
      </c>
      <c r="T92" s="48">
        <v>0.77777777777777779</v>
      </c>
      <c r="U92" s="111">
        <v>4.6666666666667034</v>
      </c>
      <c r="V92" s="112">
        <v>41.933333333333387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-218.60095389507387</v>
      </c>
      <c r="AF92" s="110">
        <f>M92/J92</f>
        <v>0.89069952305246303</v>
      </c>
      <c r="AG92" s="282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02">
        <v>1724</v>
      </c>
      <c r="G93" s="103">
        <f t="shared" si="35"/>
        <v>100285.08</v>
      </c>
      <c r="H93" s="26"/>
      <c r="I93" s="104">
        <v>19</v>
      </c>
      <c r="J93" s="105">
        <v>1800</v>
      </c>
      <c r="K93" s="106">
        <f t="shared" si="36"/>
        <v>94.736842105263165</v>
      </c>
      <c r="L93" s="107">
        <v>19</v>
      </c>
      <c r="M93" s="105">
        <f>F93/V93*60</f>
        <v>1603.3066391113418</v>
      </c>
      <c r="N93" s="106">
        <f>M93/L93</f>
        <v>84.384559953228518</v>
      </c>
      <c r="O93" s="108">
        <f>L93-I93</f>
        <v>0</v>
      </c>
      <c r="P93" s="109">
        <f>N93-K93</f>
        <v>-10.352282152034647</v>
      </c>
      <c r="Q93" s="110">
        <f>N93/K93</f>
        <v>0.89072591061741202</v>
      </c>
      <c r="R93" s="290"/>
      <c r="S93" s="47">
        <v>0.78228009259259257</v>
      </c>
      <c r="T93" s="48">
        <v>0.82708333333333328</v>
      </c>
      <c r="U93" s="111">
        <v>6.483333333333281</v>
      </c>
      <c r="V93" s="112">
        <v>64.516666666666623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-196.69336088865816</v>
      </c>
      <c r="AF93" s="110">
        <f>M93/J93</f>
        <v>0.89072591061741213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7">AVERAGE(I90:I105)</f>
        <v>19.75</v>
      </c>
      <c r="J106" s="137">
        <f t="shared" si="37"/>
        <v>1950</v>
      </c>
      <c r="K106" s="138">
        <f t="shared" ref="K106" si="38">J106/I106</f>
        <v>98.734177215189874</v>
      </c>
      <c r="L106" s="136">
        <f t="shared" ref="L106:M106" si="39">AVERAGE(L90:L105)</f>
        <v>19.75</v>
      </c>
      <c r="M106" s="137">
        <f t="shared" si="39"/>
        <v>1737.2264951186239</v>
      </c>
      <c r="N106" s="138">
        <f>M106/L106</f>
        <v>87.960835195879696</v>
      </c>
      <c r="O106" s="139">
        <f>L106-I106</f>
        <v>0</v>
      </c>
      <c r="P106" s="140">
        <f>N106-K106</f>
        <v>-10.773342019310178</v>
      </c>
      <c r="Q106" s="141">
        <f>N106/K106</f>
        <v>0.89088538211211488</v>
      </c>
      <c r="R106" s="291"/>
      <c r="S106" s="142">
        <f>S90</f>
        <v>0.70833333333333337</v>
      </c>
      <c r="T106" s="143">
        <f>INDEX(T90:T105,COUNTA(T90:T105))</f>
        <v>0.82708333333333328</v>
      </c>
      <c r="U106" s="144"/>
      <c r="V106" s="166"/>
      <c r="W106" s="167"/>
      <c r="X106" s="138"/>
      <c r="Y106" s="179">
        <f t="shared" ref="Y106:Z106" si="40">SUM(Y90:Y105)</f>
        <v>0</v>
      </c>
      <c r="Z106" s="180">
        <f t="shared" si="40"/>
        <v>0</v>
      </c>
      <c r="AA106" s="279"/>
      <c r="AB106" s="280"/>
      <c r="AC106" s="179">
        <f t="shared" ref="AC106:AD106" si="41">SUM(AC90:AC105)</f>
        <v>4</v>
      </c>
      <c r="AD106" s="180">
        <f t="shared" si="41"/>
        <v>0</v>
      </c>
      <c r="AE106" s="168">
        <f>M106-J106</f>
        <v>-212.77350488137608</v>
      </c>
      <c r="AF106" s="141">
        <f>M106/J106</f>
        <v>0.89088538211211488</v>
      </c>
      <c r="AG106" s="283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281" priority="2" operator="greaterThan">
      <formula>0</formula>
    </cfRule>
  </conditionalFormatting>
  <conditionalFormatting sqref="P5:P106 AE5:AE106">
    <cfRule type="cellIs" dxfId="280" priority="5" operator="lessThan">
      <formula>0</formula>
    </cfRule>
  </conditionalFormatting>
  <conditionalFormatting sqref="Q5:Q106 AF5:AF106">
    <cfRule type="cellIs" dxfId="279" priority="3" operator="greaterThan">
      <formula>1</formula>
    </cfRule>
    <cfRule type="cellIs" dxfId="278" priority="4" operator="lessThan">
      <formula>0.8</formula>
    </cfRule>
  </conditionalFormatting>
  <conditionalFormatting sqref="AG5 R5:R106">
    <cfRule type="cellIs" dxfId="277" priority="6" operator="lessThan">
      <formula>0.8</formula>
    </cfRule>
  </conditionalFormatting>
  <conditionalFormatting sqref="AG22:AG57">
    <cfRule type="cellIs" dxfId="276" priority="7" operator="lessThan">
      <formula>0.8</formula>
    </cfRule>
  </conditionalFormatting>
  <conditionalFormatting sqref="AG63:AG71">
    <cfRule type="cellIs" dxfId="275" priority="8" operator="lessThan">
      <formula>0.8</formula>
    </cfRule>
  </conditionalFormatting>
  <conditionalFormatting sqref="AG73:AG106">
    <cfRule type="cellIs" dxfId="274" priority="1" operator="lessThan">
      <formula>0.8</formula>
    </cfRule>
  </conditionalFormatting>
  <dataValidations count="1">
    <dataValidation type="list" allowBlank="1" showInputMessage="1" showErrorMessage="1" sqref="AA5:AB106" xr:uid="{1C75AF4A-0F2F-498F-8F61-1E1AB83B7F86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CDA1-3623-453A-891F-731A64D71A1F}">
  <sheetPr>
    <tabColor theme="9" tint="0.59999389629810485"/>
  </sheetPr>
  <dimension ref="B1:AR42"/>
  <sheetViews>
    <sheetView zoomScale="70" zoomScaleNormal="70" workbookViewId="0">
      <selection activeCell="R18" sqref="R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238</v>
      </c>
      <c r="D3" s="263"/>
      <c r="E3" s="3" t="s">
        <v>2</v>
      </c>
      <c r="F3" s="264">
        <f>'0211(18度C)'!D1+'0211(4度C)'!D1</f>
        <v>140252</v>
      </c>
      <c r="G3" s="265"/>
      <c r="H3" s="3" t="s">
        <v>3</v>
      </c>
      <c r="I3" s="266">
        <f>'0211(18度C)'!F1+'0211(4度C)'!F1</f>
        <v>4314019.4499999993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522.56179643594612</v>
      </c>
      <c r="F6" s="239" t="e">
        <f>AVERAGE(#REF!,D14:K14)</f>
        <v>#REF!</v>
      </c>
      <c r="G6" s="240">
        <f>AVERAGE(D14:K14)</f>
        <v>183.34733354138748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777.7509547190399</v>
      </c>
      <c r="N6" s="241"/>
      <c r="O6" s="229">
        <f>'0211(4度C)'!Y2</f>
        <v>0</v>
      </c>
      <c r="P6" s="229">
        <f>'0211(4度C)'!Z2</f>
        <v>0</v>
      </c>
      <c r="Q6" s="229">
        <f>'0211(4度C)'!AC2</f>
        <v>38</v>
      </c>
      <c r="R6" s="229">
        <f>'0211(4度C)'!AD2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464.40398424341515</v>
      </c>
      <c r="F7" s="235" t="e">
        <f>AVERAGE(#REF!,D15:K15)</f>
        <v>#REF!</v>
      </c>
      <c r="G7" s="236">
        <f>AVERAGE(D15:K15)</f>
        <v>164.77653648022684</v>
      </c>
      <c r="H7" s="237"/>
      <c r="I7" s="236">
        <f>AVERAGE(L15:O15)</f>
        <v>82.682294946467337</v>
      </c>
      <c r="J7" s="237"/>
      <c r="K7" s="236">
        <f>AVERAGE(D33:O33)</f>
        <v>653.47772896015272</v>
      </c>
      <c r="L7" s="237"/>
      <c r="M7" s="236">
        <f>AVERAGE(P33:X33)</f>
        <v>689.83161406529723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0.88934899664996925</v>
      </c>
      <c r="F8" s="243" t="e">
        <f>AVERAGE(D16:K16,#REF!)</f>
        <v>#REF!</v>
      </c>
      <c r="G8" s="222">
        <f>AVERAGE(D16:K16)</f>
        <v>0.89371583656127296</v>
      </c>
      <c r="H8" s="223"/>
      <c r="I8" s="222">
        <f>AVERAGE(L16:O16)</f>
        <v>0.89051596724557225</v>
      </c>
      <c r="J8" s="223"/>
      <c r="K8" s="222">
        <f>AVERAGE(D34:O34)</f>
        <v>0.88823714652039543</v>
      </c>
      <c r="L8" s="223"/>
      <c r="M8" s="222">
        <f>AVERAGE(P34:X34)</f>
        <v>0.88584958865591312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94.736842105263165</v>
      </c>
      <c r="G14" s="28">
        <v>85.106382978723403</v>
      </c>
      <c r="H14" s="28">
        <v>111.39344262295083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71.246585370910026</v>
      </c>
      <c r="F15" s="35">
        <v>84.493561049424642</v>
      </c>
      <c r="G15" s="35">
        <v>75.802585478229304</v>
      </c>
      <c r="H15" s="35">
        <v>99.324338341517105</v>
      </c>
      <c r="I15" s="35">
        <v>493.01561216105307</v>
      </c>
      <c r="J15" s="35" t="s">
        <v>42</v>
      </c>
      <c r="K15" s="36" t="s">
        <v>42</v>
      </c>
      <c r="L15" s="34" t="s">
        <v>42</v>
      </c>
      <c r="M15" s="37">
        <v>77.406213784026903</v>
      </c>
      <c r="N15" s="35">
        <v>87.958376108907771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0.89058231713637537</v>
      </c>
      <c r="F16" s="43">
        <f t="shared" si="0"/>
        <v>0.89187647774392675</v>
      </c>
      <c r="G16" s="43">
        <f t="shared" si="0"/>
        <v>0.89068037936919431</v>
      </c>
      <c r="H16" s="43">
        <f t="shared" si="0"/>
        <v>0.89165336848161048</v>
      </c>
      <c r="I16" s="43">
        <f t="shared" si="0"/>
        <v>0.90378664007525766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0.89017145851630941</v>
      </c>
      <c r="N16" s="43">
        <f t="shared" si="1"/>
        <v>0.89086047597483509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0.20833333333333334</v>
      </c>
      <c r="G17" s="48">
        <v>0.29196759259259258</v>
      </c>
      <c r="H17" s="48">
        <v>0.29166666666666669</v>
      </c>
      <c r="I17" s="48">
        <v>0.4777777777777778</v>
      </c>
      <c r="J17" s="48" t="s">
        <v>42</v>
      </c>
      <c r="K17" s="48" t="s">
        <v>42</v>
      </c>
      <c r="L17" s="47" t="s">
        <v>42</v>
      </c>
      <c r="M17" s="49">
        <v>0.70865740740740746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0.55000000000000004</v>
      </c>
      <c r="F18" s="48">
        <v>0.54236111111111107</v>
      </c>
      <c r="G18" s="48">
        <v>0.51527777777777772</v>
      </c>
      <c r="H18" s="48">
        <v>0.52642361111111113</v>
      </c>
      <c r="I18" s="48">
        <v>0.49186342592592591</v>
      </c>
      <c r="J18" s="48" t="s">
        <v>42</v>
      </c>
      <c r="K18" s="48" t="s">
        <v>42</v>
      </c>
      <c r="L18" s="47" t="s">
        <v>42</v>
      </c>
      <c r="M18" s="49">
        <v>0.82291666666666663</v>
      </c>
      <c r="N18" s="48">
        <v>0.84611111111111115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>
        <v>9</v>
      </c>
      <c r="G21" s="52">
        <v>6</v>
      </c>
      <c r="H21" s="52">
        <v>6</v>
      </c>
      <c r="I21" s="52">
        <v>1</v>
      </c>
      <c r="J21" s="52"/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19</v>
      </c>
      <c r="G23" s="58">
        <v>23.5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280.01183542225687</v>
      </c>
      <c r="H33" s="35">
        <v>387.37721921239319</v>
      </c>
      <c r="I33" s="35" t="s">
        <v>42</v>
      </c>
      <c r="J33" s="35" t="s">
        <v>42</v>
      </c>
      <c r="K33" s="35">
        <v>739.7081717386767</v>
      </c>
      <c r="L33" s="35" t="s">
        <v>42</v>
      </c>
      <c r="M33" s="35">
        <v>682.30138626650319</v>
      </c>
      <c r="N33" s="35">
        <v>996.90409105509377</v>
      </c>
      <c r="O33" s="35">
        <v>834.56367006599248</v>
      </c>
      <c r="P33" s="34">
        <v>267.64160546558782</v>
      </c>
      <c r="Q33" s="35" t="s">
        <v>42</v>
      </c>
      <c r="R33" s="35" t="s">
        <v>42</v>
      </c>
      <c r="S33" s="35" t="s">
        <v>42</v>
      </c>
      <c r="T33" s="35">
        <v>703.44545771468529</v>
      </c>
      <c r="U33" s="35" t="s">
        <v>42</v>
      </c>
      <c r="V33" s="35">
        <v>682.92071865936873</v>
      </c>
      <c r="W33" s="35">
        <v>971.48424569038389</v>
      </c>
      <c r="X33" s="38">
        <v>823.66604279646083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0.87814362588045047</v>
      </c>
      <c r="H34" s="43">
        <f>H33/H32</f>
        <v>0.89394742895167667</v>
      </c>
      <c r="I34" s="43" t="s">
        <v>42</v>
      </c>
      <c r="J34" s="43" t="s">
        <v>42</v>
      </c>
      <c r="K34" s="43">
        <f>K33/K32</f>
        <v>0.8966159657438505</v>
      </c>
      <c r="L34" s="43" t="s">
        <v>42</v>
      </c>
      <c r="M34" s="43">
        <f>M33/M32</f>
        <v>0.8959513152994486</v>
      </c>
      <c r="N34" s="43">
        <f>N33/N32</f>
        <v>0.87962125681331804</v>
      </c>
      <c r="O34" s="43">
        <f>O33/O32</f>
        <v>0.88514328643362838</v>
      </c>
      <c r="P34" s="42">
        <f>P33/P32</f>
        <v>0.87355246228351568</v>
      </c>
      <c r="Q34" s="43" t="s">
        <v>42</v>
      </c>
      <c r="R34" s="43" t="s">
        <v>42</v>
      </c>
      <c r="S34" s="43" t="s">
        <v>42</v>
      </c>
      <c r="T34" s="43">
        <f>T33/T32</f>
        <v>0.89326407328848922</v>
      </c>
      <c r="U34" s="43" t="s">
        <v>42</v>
      </c>
      <c r="V34" s="43">
        <f>V33/V32</f>
        <v>0.89676458005775694</v>
      </c>
      <c r="W34" s="43">
        <f>W33/W32</f>
        <v>0.88316749608216716</v>
      </c>
      <c r="X34" s="46">
        <f>X33/X32</f>
        <v>0.88249933156763671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0.35082175925925924</v>
      </c>
      <c r="H35" s="48">
        <v>0.29168981481481482</v>
      </c>
      <c r="I35" s="48" t="s">
        <v>42</v>
      </c>
      <c r="J35" s="48" t="s">
        <v>42</v>
      </c>
      <c r="K35" s="48">
        <v>0.29174768518518518</v>
      </c>
      <c r="L35" s="48" t="s">
        <v>42</v>
      </c>
      <c r="M35" s="48">
        <v>0.29178240740740741</v>
      </c>
      <c r="N35" s="48">
        <v>0.25028935185185186</v>
      </c>
      <c r="O35" s="48">
        <v>0.29168981481481482</v>
      </c>
      <c r="P35" s="47">
        <v>0.70853009259259259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0.70855324074074078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0.47443287037037035</v>
      </c>
      <c r="H36" s="48">
        <v>0.33350694444444445</v>
      </c>
      <c r="I36" s="48" t="s">
        <v>42</v>
      </c>
      <c r="J36" s="48" t="s">
        <v>42</v>
      </c>
      <c r="K36" s="48">
        <v>0.41944444444444445</v>
      </c>
      <c r="L36" s="48" t="s">
        <v>42</v>
      </c>
      <c r="M36" s="48">
        <v>0.3995023148148148</v>
      </c>
      <c r="N36" s="48">
        <v>0.42291666666666666</v>
      </c>
      <c r="O36" s="48">
        <v>0.44116898148148148</v>
      </c>
      <c r="P36" s="47">
        <v>0.80641203703703701</v>
      </c>
      <c r="Q36" s="48" t="s">
        <v>42</v>
      </c>
      <c r="R36" s="48" t="s">
        <v>42</v>
      </c>
      <c r="S36" s="48" t="s">
        <v>42</v>
      </c>
      <c r="T36" s="48">
        <v>0.85236111111111112</v>
      </c>
      <c r="U36" s="48" t="s">
        <v>42</v>
      </c>
      <c r="V36" s="48">
        <v>0.83750000000000002</v>
      </c>
      <c r="W36" s="48">
        <v>0.96422453703703703</v>
      </c>
      <c r="X36" s="50">
        <v>0.96875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05A8-FAE5-44A7-85F2-7BB5BF67CC62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N41" sqref="N41"/>
      <selection pane="bottomLeft" activeCell="N41" sqref="N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94196</v>
      </c>
      <c r="E1" s="88" t="s">
        <v>3</v>
      </c>
      <c r="F1" s="89">
        <f>SUM(G5:G191)</f>
        <v>1874191.7399999998</v>
      </c>
      <c r="G1" s="90" t="s">
        <v>84</v>
      </c>
      <c r="H1" s="91">
        <f>L21+L38+L55+L72+L89+L106+L123+L140+L157+L174+L191</f>
        <v>58.116666666666674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46064</v>
      </c>
      <c r="B2" s="332"/>
      <c r="C2" s="92" t="s">
        <v>40</v>
      </c>
      <c r="D2" s="93">
        <f>AVERAGE(N21,N38,N55,N72,N89,N106,N123,N140,N157,N174,N191)</f>
        <v>670.00222218976387</v>
      </c>
      <c r="E2" s="93" t="s">
        <v>91</v>
      </c>
      <c r="F2" s="94">
        <f>F1/D1</f>
        <v>19.896723215423158</v>
      </c>
      <c r="G2" s="95" t="s">
        <v>92</v>
      </c>
      <c r="H2" s="96">
        <f>COUNT(H5:H191)</f>
        <v>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408</v>
      </c>
      <c r="G5" s="148">
        <f t="shared" ref="G5:G9" si="0">E5*F5</f>
        <v>8037.5999999999995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2263.1741140215636</v>
      </c>
      <c r="N5" s="152">
        <f>M5/L5</f>
        <v>377.19568567026062</v>
      </c>
      <c r="O5" s="154">
        <f>L5-I5</f>
        <v>0</v>
      </c>
      <c r="P5" s="155">
        <f>N5-K5</f>
        <v>-39.47098099640607</v>
      </c>
      <c r="Q5" s="156">
        <f>N5/K5</f>
        <v>0.90526964560862544</v>
      </c>
      <c r="R5" s="289">
        <f>Q21</f>
        <v>0.87814362588045047</v>
      </c>
      <c r="S5" s="157">
        <v>0.35082175925925924</v>
      </c>
      <c r="T5" s="158">
        <v>0.35833333333333334</v>
      </c>
      <c r="U5" s="159"/>
      <c r="V5" s="160">
        <v>10.816666666666706</v>
      </c>
      <c r="W5" s="161"/>
      <c r="X5" s="162"/>
      <c r="Y5" s="292"/>
      <c r="Z5" s="293"/>
      <c r="AA5" s="115">
        <f>M5-J5</f>
        <v>-236.82588597843642</v>
      </c>
      <c r="AB5" s="156">
        <f>M5/J5</f>
        <v>0.90526964560862544</v>
      </c>
      <c r="AC5" s="281">
        <f>AB21</f>
        <v>0.87814362588045047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1977</v>
      </c>
      <c r="G6" s="103">
        <f t="shared" si="0"/>
        <v>56482.89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3127.0650263620396</v>
      </c>
      <c r="N6" s="106">
        <f>M6/L6</f>
        <v>260.58875219683665</v>
      </c>
      <c r="O6" s="108">
        <f>L6-I6</f>
        <v>0</v>
      </c>
      <c r="P6" s="109">
        <f>N6-K6</f>
        <v>-39.411247803163349</v>
      </c>
      <c r="Q6" s="110">
        <f>N6/K6</f>
        <v>0.86862917398945549</v>
      </c>
      <c r="R6" s="290"/>
      <c r="S6" s="47">
        <v>0.36185185185185187</v>
      </c>
      <c r="T6" s="48">
        <v>0.38819444444444445</v>
      </c>
      <c r="U6" s="111">
        <v>5.066666666666686</v>
      </c>
      <c r="V6" s="112">
        <v>37.933333333333323</v>
      </c>
      <c r="W6" s="113"/>
      <c r="X6" s="116"/>
      <c r="Y6" s="276"/>
      <c r="Z6" s="277"/>
      <c r="AA6" s="117">
        <f>M6-J6</f>
        <v>-472.93497363796041</v>
      </c>
      <c r="AB6" s="110">
        <f>M6/J6</f>
        <v>0.86862917398945549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2137</v>
      </c>
      <c r="G7" s="103">
        <f t="shared" si="0"/>
        <v>63789.450000000004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3140.081632653058</v>
      </c>
      <c r="N7" s="106">
        <f>M7/L7</f>
        <v>261.67346938775484</v>
      </c>
      <c r="O7" s="108">
        <f>L7-I7</f>
        <v>0</v>
      </c>
      <c r="P7" s="109">
        <f>N7-K7</f>
        <v>-38.326530612245165</v>
      </c>
      <c r="Q7" s="110">
        <f>N7/K7</f>
        <v>0.87224489795918281</v>
      </c>
      <c r="R7" s="290"/>
      <c r="S7" s="47">
        <v>0.39178240740740738</v>
      </c>
      <c r="T7" s="48">
        <v>0.4201388888888889</v>
      </c>
      <c r="U7" s="111">
        <v>5.1666666666666217</v>
      </c>
      <c r="V7" s="112">
        <v>40.833333333333371</v>
      </c>
      <c r="W7" s="113"/>
      <c r="X7" s="116"/>
      <c r="Y7" s="276"/>
      <c r="Z7" s="277"/>
      <c r="AA7" s="117">
        <f>M7-J7</f>
        <v>-459.91836734694198</v>
      </c>
      <c r="AB7" s="110">
        <f>M7/J7</f>
        <v>0.87224489795918281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1978</v>
      </c>
      <c r="G8" s="103">
        <f t="shared" si="0"/>
        <v>58390.559999999998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3139.6825396825398</v>
      </c>
      <c r="N8" s="106">
        <f>M8/L8</f>
        <v>261.64021164021165</v>
      </c>
      <c r="O8" s="108">
        <f>L8-I8</f>
        <v>0</v>
      </c>
      <c r="P8" s="109">
        <f>N8-K8</f>
        <v>-38.359788359788354</v>
      </c>
      <c r="Q8" s="110">
        <f>N8/K8</f>
        <v>0.8721340388007055</v>
      </c>
      <c r="R8" s="290"/>
      <c r="S8" s="47">
        <v>0.42375000000000002</v>
      </c>
      <c r="T8" s="48">
        <v>0.45</v>
      </c>
      <c r="U8" s="111">
        <v>5.2000000000000135</v>
      </c>
      <c r="V8" s="112">
        <v>37.799999999999997</v>
      </c>
      <c r="W8" s="113"/>
      <c r="X8" s="116"/>
      <c r="Y8" s="276"/>
      <c r="Z8" s="277"/>
      <c r="AA8" s="117">
        <f>M8-J8</f>
        <v>-460.31746031746025</v>
      </c>
      <c r="AB8" s="110">
        <f>M8/J8</f>
        <v>0.8721340388007055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1595</v>
      </c>
      <c r="G9" s="103">
        <f t="shared" si="0"/>
        <v>40895.800000000003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3170.6239646604113</v>
      </c>
      <c r="N9" s="106">
        <f>M9/L9</f>
        <v>288.23854224185555</v>
      </c>
      <c r="O9" s="108">
        <f>L9-I9</f>
        <v>0</v>
      </c>
      <c r="P9" s="109">
        <f>N9-K9</f>
        <v>-39.034185030871697</v>
      </c>
      <c r="Q9" s="110">
        <f>N9/K9</f>
        <v>0.88072887907233643</v>
      </c>
      <c r="R9" s="290"/>
      <c r="S9" s="47">
        <v>0.45347222222222222</v>
      </c>
      <c r="T9" s="48">
        <v>0.47443287037037035</v>
      </c>
      <c r="U9" s="111">
        <v>4.9999999999999822</v>
      </c>
      <c r="V9" s="112">
        <v>30.183333333333309</v>
      </c>
      <c r="W9" s="113"/>
      <c r="X9" s="116"/>
      <c r="Y9" s="276"/>
      <c r="Z9" s="277"/>
      <c r="AA9" s="117">
        <f>M9-J9</f>
        <v>-429.37603533958873</v>
      </c>
      <c r="AB9" s="110">
        <f>M9/J9</f>
        <v>0.88072887907233643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2968.1254554759225</v>
      </c>
      <c r="N21" s="138">
        <f>M21/L21</f>
        <v>280.01183542225687</v>
      </c>
      <c r="O21" s="139">
        <f>L21-I21</f>
        <v>0</v>
      </c>
      <c r="P21" s="140">
        <f>N21-K21</f>
        <v>-38.856089106045033</v>
      </c>
      <c r="Q21" s="141">
        <f>N21/K21</f>
        <v>0.87814362588045047</v>
      </c>
      <c r="R21" s="291"/>
      <c r="S21" s="142">
        <f>S5</f>
        <v>0.35082175925925924</v>
      </c>
      <c r="T21" s="143">
        <f>INDEX(T5:T20,COUNTA(T5:T20))</f>
        <v>0.47443287037037035</v>
      </c>
      <c r="U21" s="144"/>
      <c r="V21" s="166"/>
      <c r="W21" s="167"/>
      <c r="X21" s="138"/>
      <c r="Y21" s="279"/>
      <c r="Z21" s="280"/>
      <c r="AA21" s="168">
        <f>M21-J21</f>
        <v>-411.87454452407746</v>
      </c>
      <c r="AB21" s="141">
        <f>M21/J21</f>
        <v>0.87814362588045047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967</v>
      </c>
      <c r="G22" s="148">
        <f t="shared" ref="G22:G23" si="5">E22*F22</f>
        <v>13567.01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2323.8985313751659</v>
      </c>
      <c r="N22" s="152">
        <f>M22/L22</f>
        <v>387.31642189586097</v>
      </c>
      <c r="O22" s="154">
        <f>L22-I22</f>
        <v>0</v>
      </c>
      <c r="P22" s="155">
        <f>N22-K22</f>
        <v>-46.016911437472345</v>
      </c>
      <c r="Q22" s="156">
        <f>N22/K22</f>
        <v>0.89380712745198687</v>
      </c>
      <c r="R22" s="289">
        <f>Q38</f>
        <v>0.89394742895167667</v>
      </c>
      <c r="S22" s="157">
        <v>0.29168981481481482</v>
      </c>
      <c r="T22" s="158">
        <v>0.30902777777777779</v>
      </c>
      <c r="U22" s="159"/>
      <c r="V22" s="160">
        <v>24.966666666666679</v>
      </c>
      <c r="W22" s="158"/>
      <c r="X22" s="169"/>
      <c r="Y22" s="292"/>
      <c r="Z22" s="293"/>
      <c r="AA22" s="115">
        <f>M22-J22</f>
        <v>-276.10146862483407</v>
      </c>
      <c r="AB22" s="156">
        <f>M22/J22</f>
        <v>0.89380712745198687</v>
      </c>
      <c r="AC22" s="281">
        <f>AB38</f>
        <v>0.89394742895167667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1172</v>
      </c>
      <c r="G23" s="103">
        <f t="shared" si="5"/>
        <v>16982.28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2324.6280991735525</v>
      </c>
      <c r="N23" s="106">
        <f>M23/L23</f>
        <v>387.4380165289254</v>
      </c>
      <c r="O23" s="108">
        <f>L23-I23</f>
        <v>0</v>
      </c>
      <c r="P23" s="109">
        <f>N23-K23</f>
        <v>-45.895316804407912</v>
      </c>
      <c r="Q23" s="110">
        <f>N23/K23</f>
        <v>0.89408773045136636</v>
      </c>
      <c r="R23" s="290"/>
      <c r="S23" s="47">
        <v>0.3125</v>
      </c>
      <c r="T23" s="48">
        <v>0.33350694444444445</v>
      </c>
      <c r="U23" s="111">
        <v>4.9999999999999822</v>
      </c>
      <c r="V23" s="112">
        <v>30.250000000000014</v>
      </c>
      <c r="W23" s="113"/>
      <c r="X23" s="13"/>
      <c r="Y23" s="276"/>
      <c r="Z23" s="277"/>
      <c r="AA23" s="117">
        <f>M23-J23</f>
        <v>-275.37190082644747</v>
      </c>
      <c r="AB23" s="110">
        <f>M23/J23</f>
        <v>0.89408773045136636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2324.2633152743592</v>
      </c>
      <c r="N38" s="138">
        <f>M38/L38</f>
        <v>387.37721921239319</v>
      </c>
      <c r="O38" s="139">
        <f>L38-I38</f>
        <v>0</v>
      </c>
      <c r="P38" s="140">
        <f>N38-K38</f>
        <v>-45.956114120940128</v>
      </c>
      <c r="Q38" s="141">
        <f>N38/K38</f>
        <v>0.89394742895167667</v>
      </c>
      <c r="R38" s="291"/>
      <c r="S38" s="142">
        <f>S22</f>
        <v>0.29168981481481482</v>
      </c>
      <c r="T38" s="143">
        <f>INDEX(T22:T37,COUNTA(T22:T37))</f>
        <v>0.33350694444444445</v>
      </c>
      <c r="U38" s="144"/>
      <c r="V38" s="166"/>
      <c r="W38" s="167"/>
      <c r="X38" s="138"/>
      <c r="Y38" s="279"/>
      <c r="Z38" s="280"/>
      <c r="AA38" s="168">
        <f>M38-J38</f>
        <v>-275.73668472564077</v>
      </c>
      <c r="AB38" s="141">
        <f>M38/J38</f>
        <v>0.89394742895167667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2802</v>
      </c>
      <c r="G39" s="148">
        <f t="shared" ref="G39:G41" si="9">E39*F39</f>
        <v>50127.78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2955.5230002929975</v>
      </c>
      <c r="N39" s="152">
        <f>M39/L39</f>
        <v>738.88075007324937</v>
      </c>
      <c r="O39" s="154">
        <f>L39-I39</f>
        <v>0</v>
      </c>
      <c r="P39" s="155">
        <f>N39-K39</f>
        <v>-86.119249926750626</v>
      </c>
      <c r="Q39" s="156">
        <f>N39/K39</f>
        <v>0.89561303039181739</v>
      </c>
      <c r="R39" s="289">
        <f>Q55</f>
        <v>0.8966159657438505</v>
      </c>
      <c r="S39" s="157">
        <v>0.29174768518518518</v>
      </c>
      <c r="T39" s="158">
        <v>0.33124999999999999</v>
      </c>
      <c r="U39" s="159"/>
      <c r="V39" s="160">
        <v>56.883333333333326</v>
      </c>
      <c r="W39" s="158"/>
      <c r="X39" s="169"/>
      <c r="Y39" s="292"/>
      <c r="Z39" s="293"/>
      <c r="AA39" s="115">
        <f>M39-J39</f>
        <v>-344.47699970700251</v>
      </c>
      <c r="AB39" s="156">
        <f>M39/J39</f>
        <v>0.89561303039181739</v>
      </c>
      <c r="AC39" s="281">
        <f>AB55</f>
        <v>0.8966159657438505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1406</v>
      </c>
      <c r="G40" s="103">
        <f t="shared" si="9"/>
        <v>30158.7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2963.4660421545668</v>
      </c>
      <c r="N40" s="106">
        <f>M40/L40</f>
        <v>740.86651053864171</v>
      </c>
      <c r="O40" s="108">
        <f>L40-I40</f>
        <v>0</v>
      </c>
      <c r="P40" s="109">
        <f>N40-K40</f>
        <v>-84.133489461358295</v>
      </c>
      <c r="Q40" s="110">
        <f>N40/K40</f>
        <v>0.89802001277411114</v>
      </c>
      <c r="R40" s="290"/>
      <c r="S40" s="47">
        <v>0.3347222222222222</v>
      </c>
      <c r="T40" s="48">
        <v>0.35449074074074072</v>
      </c>
      <c r="U40" s="111">
        <v>4.9999999999999822</v>
      </c>
      <c r="V40" s="112">
        <v>28.466666666666669</v>
      </c>
      <c r="W40" s="113"/>
      <c r="X40" s="116"/>
      <c r="Y40" s="276"/>
      <c r="Z40" s="277"/>
      <c r="AA40" s="117">
        <f>M40-J40</f>
        <v>-336.53395784543318</v>
      </c>
      <c r="AB40" s="110">
        <f>M40/J40</f>
        <v>0.89802001277411114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4327</v>
      </c>
      <c r="G41" s="103">
        <f t="shared" si="9"/>
        <v>72087.820000000007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2957.5090184165551</v>
      </c>
      <c r="N41" s="106">
        <f>M41/L41</f>
        <v>739.37725460413878</v>
      </c>
      <c r="O41" s="108">
        <f>L41-I41</f>
        <v>0</v>
      </c>
      <c r="P41" s="109">
        <f>N41-K41</f>
        <v>-85.622745395861216</v>
      </c>
      <c r="Q41" s="110">
        <f>N41/K41</f>
        <v>0.89621485406562273</v>
      </c>
      <c r="R41" s="290"/>
      <c r="S41" s="47">
        <v>0.35848379629629629</v>
      </c>
      <c r="T41" s="48">
        <v>0.41944444444444445</v>
      </c>
      <c r="U41" s="111">
        <v>5.7500000000000195</v>
      </c>
      <c r="V41" s="112">
        <v>87.78333333333336</v>
      </c>
      <c r="W41" s="113"/>
      <c r="X41" s="13"/>
      <c r="Y41" s="276"/>
      <c r="Z41" s="277"/>
      <c r="AA41" s="117">
        <f>M41-J41</f>
        <v>-342.49098158344486</v>
      </c>
      <c r="AB41" s="110">
        <f>M41/J41</f>
        <v>0.89621485406562273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2958.8326869547068</v>
      </c>
      <c r="N55" s="138">
        <f>M55/L55</f>
        <v>739.7081717386767</v>
      </c>
      <c r="O55" s="139">
        <f>L55-I55</f>
        <v>0</v>
      </c>
      <c r="P55" s="140">
        <f>N55-K55</f>
        <v>-85.291828261323303</v>
      </c>
      <c r="Q55" s="141">
        <f>N55/K55</f>
        <v>0.8966159657438505</v>
      </c>
      <c r="R55" s="291"/>
      <c r="S55" s="142">
        <f>S39</f>
        <v>0.29174768518518518</v>
      </c>
      <c r="T55" s="143">
        <f>INDEX(T39:T54,COUNTA(T39:T54))</f>
        <v>0.41944444444444445</v>
      </c>
      <c r="U55" s="144"/>
      <c r="V55" s="166"/>
      <c r="W55" s="167"/>
      <c r="X55" s="138"/>
      <c r="Y55" s="279"/>
      <c r="Z55" s="280"/>
      <c r="AA55" s="168">
        <f>M55-J55</f>
        <v>-341.16731304529321</v>
      </c>
      <c r="AB55" s="141">
        <f>M55/J55</f>
        <v>0.8966159657438505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1125</v>
      </c>
      <c r="G56" s="148">
        <f t="shared" ref="G56:G58" si="14">E56*F56</f>
        <v>25065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2956.2043795620407</v>
      </c>
      <c r="N56" s="152">
        <f>M56/L56</f>
        <v>591.24087591240811</v>
      </c>
      <c r="O56" s="154">
        <f>L56-I56</f>
        <v>0</v>
      </c>
      <c r="P56" s="155">
        <f>N56-K56</f>
        <v>-68.759124087591886</v>
      </c>
      <c r="Q56" s="156">
        <f>N56/K56</f>
        <v>0.89581950895819407</v>
      </c>
      <c r="R56" s="289">
        <f>Q72</f>
        <v>0.8959513152994486</v>
      </c>
      <c r="S56" s="157">
        <v>0.29178240740740741</v>
      </c>
      <c r="T56" s="158">
        <v>0.30763888888888891</v>
      </c>
      <c r="U56" s="159"/>
      <c r="V56" s="160">
        <v>22.833333333333357</v>
      </c>
      <c r="W56" s="161"/>
      <c r="X56" s="162"/>
      <c r="Y56" s="292"/>
      <c r="Z56" s="293"/>
      <c r="AA56" s="115">
        <f>M56-J56</f>
        <v>-343.79562043795931</v>
      </c>
      <c r="AB56" s="156">
        <f>M56/J56</f>
        <v>0.89581950895819418</v>
      </c>
      <c r="AC56" s="281">
        <f>AB72</f>
        <v>0.89595131529944849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2593</v>
      </c>
      <c r="G57" s="103">
        <f t="shared" si="14"/>
        <v>70711.11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2957.7946768060847</v>
      </c>
      <c r="N57" s="106">
        <f>M57/L57</f>
        <v>591.55893536121698</v>
      </c>
      <c r="O57" s="108">
        <f>L57-I57</f>
        <v>0</v>
      </c>
      <c r="P57" s="109">
        <f>N57-K57</f>
        <v>-68.441064638783018</v>
      </c>
      <c r="Q57" s="110">
        <f>N57/K57</f>
        <v>0.89630141721396517</v>
      </c>
      <c r="R57" s="290"/>
      <c r="S57" s="47">
        <v>0.31138888888888888</v>
      </c>
      <c r="T57" s="48">
        <v>0.34791666666666665</v>
      </c>
      <c r="U57" s="111">
        <v>5.3999999999999648</v>
      </c>
      <c r="V57" s="112">
        <v>52.599999999999987</v>
      </c>
      <c r="W57" s="113"/>
      <c r="X57" s="116"/>
      <c r="Y57" s="276"/>
      <c r="Z57" s="277"/>
      <c r="AA57" s="117">
        <f>M57-J57</f>
        <v>-342.20532319391532</v>
      </c>
      <c r="AB57" s="110">
        <f>M57/J57</f>
        <v>0.89630141721396506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3364</v>
      </c>
      <c r="G58" s="103">
        <f t="shared" si="14"/>
        <v>62334.920000000006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2955.9189650964149</v>
      </c>
      <c r="N58" s="106">
        <f>M58/L58</f>
        <v>985.30632169880494</v>
      </c>
      <c r="O58" s="108">
        <f>L58-I58</f>
        <v>0</v>
      </c>
      <c r="P58" s="109">
        <f>N58-K58</f>
        <v>-114.69367830119506</v>
      </c>
      <c r="Q58" s="110">
        <f>N58/K58</f>
        <v>0.89573301972618635</v>
      </c>
      <c r="R58" s="290"/>
      <c r="S58" s="47">
        <v>0.35208333333333336</v>
      </c>
      <c r="T58" s="48">
        <v>0.3995023148148148</v>
      </c>
      <c r="U58" s="111">
        <v>6.0000000000000586</v>
      </c>
      <c r="V58" s="112">
        <v>68.283333333333275</v>
      </c>
      <c r="W58" s="113"/>
      <c r="X58" s="116"/>
      <c r="Y58" s="276"/>
      <c r="Z58" s="277"/>
      <c r="AA58" s="117">
        <f>M58-J58</f>
        <v>-344.08103490358508</v>
      </c>
      <c r="AB58" s="110">
        <f>M58/J58</f>
        <v>0.89573301972618635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2956.6393404881801</v>
      </c>
      <c r="N72" s="138">
        <f>M72/L72</f>
        <v>682.30138626650319</v>
      </c>
      <c r="O72" s="139">
        <f>L72-I72</f>
        <v>0</v>
      </c>
      <c r="P72" s="140">
        <f>N72-K72</f>
        <v>-79.237075271958361</v>
      </c>
      <c r="Q72" s="141">
        <f>N72/K72</f>
        <v>0.8959513152994486</v>
      </c>
      <c r="R72" s="291"/>
      <c r="S72" s="142">
        <f>S56</f>
        <v>0.29178240740740741</v>
      </c>
      <c r="T72" s="143">
        <f>INDEX(T56:T71,COUNTA(T56:T71))</f>
        <v>0.3995023148148148</v>
      </c>
      <c r="U72" s="144"/>
      <c r="V72" s="166"/>
      <c r="W72" s="99"/>
      <c r="X72" s="69"/>
      <c r="Y72" s="279"/>
      <c r="Z72" s="280"/>
      <c r="AA72" s="168">
        <f>M72-J72</f>
        <v>-343.3606595118199</v>
      </c>
      <c r="AB72" s="141">
        <f>M72/J72</f>
        <v>0.89595131529944849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1131</v>
      </c>
      <c r="G73" s="148">
        <f t="shared" ref="G73:G75" si="18">E73*F73</f>
        <v>20561.579999999998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3144.0926640926655</v>
      </c>
      <c r="N73" s="152">
        <f>M73/L73</f>
        <v>1048.0308880308885</v>
      </c>
      <c r="O73" s="154">
        <f>L73-I73</f>
        <v>0</v>
      </c>
      <c r="P73" s="155">
        <f>N73-K73</f>
        <v>-151.96911196911151</v>
      </c>
      <c r="Q73" s="156">
        <f>N73/K73</f>
        <v>0.8733590733590737</v>
      </c>
      <c r="R73" s="289">
        <f>Q89</f>
        <v>0.87962125681331804</v>
      </c>
      <c r="S73" s="157">
        <v>0.25028935185185186</v>
      </c>
      <c r="T73" s="158">
        <v>0.26527777777777778</v>
      </c>
      <c r="U73" s="159"/>
      <c r="V73" s="160">
        <v>21.583333333333321</v>
      </c>
      <c r="W73" s="161"/>
      <c r="X73" s="162"/>
      <c r="Y73" s="292"/>
      <c r="Z73" s="293"/>
      <c r="AA73" s="115">
        <f>M73-J73</f>
        <v>-455.90733590733453</v>
      </c>
      <c r="AB73" s="156">
        <f>M73/J73</f>
        <v>0.8733590733590737</v>
      </c>
      <c r="AC73" s="281">
        <f>AB89</f>
        <v>0.87962125681331804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4220</v>
      </c>
      <c r="G74" s="103">
        <f t="shared" si="18"/>
        <v>59206.6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2690.2780237294151</v>
      </c>
      <c r="N74" s="106">
        <f>M74/L74</f>
        <v>896.75934124313835</v>
      </c>
      <c r="O74" s="108">
        <f>L74-I74</f>
        <v>0</v>
      </c>
      <c r="P74" s="109">
        <f>N74-K74</f>
        <v>-103.24065875686165</v>
      </c>
      <c r="Q74" s="110">
        <f>N74/K74</f>
        <v>0.89675934124313839</v>
      </c>
      <c r="R74" s="290"/>
      <c r="S74" s="47">
        <v>0.27638888888888891</v>
      </c>
      <c r="T74" s="48">
        <v>0.34174768518518517</v>
      </c>
      <c r="U74" s="111">
        <v>16.000000000000021</v>
      </c>
      <c r="V74" s="112">
        <v>94.116666666666617</v>
      </c>
      <c r="W74" s="113"/>
      <c r="X74" s="116"/>
      <c r="Y74" s="276"/>
      <c r="Z74" s="277"/>
      <c r="AA74" s="117">
        <f>M74-J74</f>
        <v>-309.72197627058495</v>
      </c>
      <c r="AB74" s="110">
        <f>M74/J74</f>
        <v>0.89675934124313839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5322</v>
      </c>
      <c r="G75" s="103">
        <f t="shared" si="18"/>
        <v>75998.16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3137.7661316737626</v>
      </c>
      <c r="N75" s="106">
        <f>M75/L75</f>
        <v>1045.9220438912541</v>
      </c>
      <c r="O75" s="108">
        <f>L75-I75</f>
        <v>0</v>
      </c>
      <c r="P75" s="109">
        <f>N75-K75</f>
        <v>-154.07795610874587</v>
      </c>
      <c r="Q75" s="110">
        <f>N75/K75</f>
        <v>0.8716017032427118</v>
      </c>
      <c r="R75" s="290"/>
      <c r="S75" s="47">
        <v>0.35224537037037035</v>
      </c>
      <c r="T75" s="48">
        <v>0.42291666666666666</v>
      </c>
      <c r="U75" s="111">
        <v>15.116666666666658</v>
      </c>
      <c r="V75" s="112">
        <v>101.76666666666669</v>
      </c>
      <c r="W75" s="113"/>
      <c r="X75" s="116"/>
      <c r="Y75" s="276"/>
      <c r="Z75" s="277"/>
      <c r="AA75" s="117">
        <f>M75-J75</f>
        <v>-462.23386832623737</v>
      </c>
      <c r="AB75" s="110">
        <f>M75/J75</f>
        <v>0.8716017032427118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2990.7122731652812</v>
      </c>
      <c r="N89" s="138">
        <f>M89/L89</f>
        <v>996.90409105509377</v>
      </c>
      <c r="O89" s="139">
        <f>L89-I89</f>
        <v>0</v>
      </c>
      <c r="P89" s="140">
        <f>N89-K89</f>
        <v>-136.42924227823949</v>
      </c>
      <c r="Q89" s="141">
        <f>N89/K89</f>
        <v>0.87962125681331804</v>
      </c>
      <c r="R89" s="291"/>
      <c r="S89" s="142">
        <f>S73</f>
        <v>0.25028935185185186</v>
      </c>
      <c r="T89" s="143">
        <f>INDEX(T73:T88,COUNTA(T73:T88))</f>
        <v>0.42291666666666666</v>
      </c>
      <c r="U89" s="144"/>
      <c r="V89" s="166"/>
      <c r="W89" s="99"/>
      <c r="X89" s="69"/>
      <c r="Y89" s="279"/>
      <c r="Z89" s="280"/>
      <c r="AA89" s="168">
        <f>M89-J89</f>
        <v>-409.2877268347188</v>
      </c>
      <c r="AB89" s="141">
        <f>M89/J89</f>
        <v>0.87962125681331804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1511</v>
      </c>
      <c r="G90" s="148">
        <f t="shared" ref="G90:G93" si="23">E90*F90</f>
        <v>37820.33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2927.6641550053828</v>
      </c>
      <c r="N90" s="152">
        <f>M90/L90</f>
        <v>731.9160387513457</v>
      </c>
      <c r="O90" s="154">
        <f>L90-I90</f>
        <v>0</v>
      </c>
      <c r="P90" s="155">
        <f>N90-K90</f>
        <v>-93.083961248654305</v>
      </c>
      <c r="Q90" s="156">
        <f>N90/K90</f>
        <v>0.88717095606223717</v>
      </c>
      <c r="R90" s="289">
        <f>Q106</f>
        <v>0.88514328643362838</v>
      </c>
      <c r="S90" s="157">
        <v>0.29168981481481482</v>
      </c>
      <c r="T90" s="158">
        <v>0.31319444444444444</v>
      </c>
      <c r="U90" s="159"/>
      <c r="V90" s="160">
        <v>30.966666666666658</v>
      </c>
      <c r="W90" s="158"/>
      <c r="X90" s="169"/>
      <c r="Y90" s="292"/>
      <c r="Z90" s="293"/>
      <c r="AA90" s="115">
        <f>M90-J90</f>
        <v>-372.33584499461722</v>
      </c>
      <c r="AB90" s="156">
        <f>M90/J90</f>
        <v>0.88717095606223717</v>
      </c>
      <c r="AC90" s="281">
        <f>AB106</f>
        <v>0.88514328643362838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1769</v>
      </c>
      <c r="G91" s="103">
        <f t="shared" si="23"/>
        <v>43906.58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2926.6544117647104</v>
      </c>
      <c r="N91" s="106">
        <f>M91/L91</f>
        <v>731.6636029411776</v>
      </c>
      <c r="O91" s="108">
        <f>L91-I91</f>
        <v>0</v>
      </c>
      <c r="P91" s="109">
        <f>N91-K91</f>
        <v>-93.336397058822399</v>
      </c>
      <c r="Q91" s="110">
        <f>N91/K91</f>
        <v>0.88686497326203351</v>
      </c>
      <c r="R91" s="290"/>
      <c r="S91" s="47">
        <v>0.32361111111111113</v>
      </c>
      <c r="T91" s="48">
        <v>0.34879629629629627</v>
      </c>
      <c r="U91" s="111">
        <v>15.000000000000027</v>
      </c>
      <c r="V91" s="112">
        <v>36.266666666666609</v>
      </c>
      <c r="W91" s="113"/>
      <c r="X91" s="13"/>
      <c r="Y91" s="276"/>
      <c r="Z91" s="277"/>
      <c r="AA91" s="117">
        <f>M91-J91</f>
        <v>-373.3455882352896</v>
      </c>
      <c r="AB91" s="110">
        <f>M91/J91</f>
        <v>0.88686497326203351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2690</v>
      </c>
      <c r="G92" s="103">
        <f t="shared" si="23"/>
        <v>80700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2690.7474298416228</v>
      </c>
      <c r="N92" s="106">
        <f>M92/L92</f>
        <v>896.91580994720755</v>
      </c>
      <c r="O92" s="108">
        <f>L92-I92</f>
        <v>0</v>
      </c>
      <c r="P92" s="109">
        <f>N92-K92</f>
        <v>-103.08419005279245</v>
      </c>
      <c r="Q92" s="110">
        <f>N92/K92</f>
        <v>0.89691580994720754</v>
      </c>
      <c r="R92" s="290"/>
      <c r="S92" s="47">
        <v>0.35973379629629632</v>
      </c>
      <c r="T92" s="48">
        <v>0.40138888888888891</v>
      </c>
      <c r="U92" s="111">
        <v>15.750000000000064</v>
      </c>
      <c r="V92" s="112">
        <v>59.983333333333334</v>
      </c>
      <c r="W92" s="113"/>
      <c r="X92" s="13"/>
      <c r="Y92" s="276"/>
      <c r="Z92" s="277"/>
      <c r="AA92" s="117">
        <f>M92-J92</f>
        <v>-309.25257015837724</v>
      </c>
      <c r="AB92" s="110">
        <f>M92/J92</f>
        <v>0.89691580994720754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2212</v>
      </c>
      <c r="G93" s="103">
        <f t="shared" si="23"/>
        <v>40214.159999999996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3138.8253843121779</v>
      </c>
      <c r="N93" s="106">
        <f>M93/L93</f>
        <v>1046.2751281040594</v>
      </c>
      <c r="O93" s="108">
        <f>L93-I93</f>
        <v>0</v>
      </c>
      <c r="P93" s="109">
        <f>N93-K93</f>
        <v>-153.72487189594062</v>
      </c>
      <c r="Q93" s="110">
        <f>N93/K93</f>
        <v>0.87189594008671611</v>
      </c>
      <c r="R93" s="290"/>
      <c r="S93" s="47">
        <v>0.41180555555555554</v>
      </c>
      <c r="T93" s="48">
        <v>0.44116898148148148</v>
      </c>
      <c r="U93" s="111">
        <v>14.999999999999947</v>
      </c>
      <c r="V93" s="112">
        <v>42.28333333333336</v>
      </c>
      <c r="W93" s="113"/>
      <c r="X93" s="116"/>
      <c r="Y93" s="276"/>
      <c r="Z93" s="277"/>
      <c r="AA93" s="117">
        <f>M93-J93</f>
        <v>-461.1746156878221</v>
      </c>
      <c r="AB93" s="110">
        <f>M93/J93</f>
        <v>0.87189594008671611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2920.9728452309737</v>
      </c>
      <c r="N106" s="138">
        <f>M106/L106</f>
        <v>834.56367006599248</v>
      </c>
      <c r="O106" s="139">
        <f>L106-I106</f>
        <v>0</v>
      </c>
      <c r="P106" s="140">
        <f>N106-K106</f>
        <v>-108.29347279115041</v>
      </c>
      <c r="Q106" s="141">
        <f>N106/K106</f>
        <v>0.88514328643362838</v>
      </c>
      <c r="R106" s="291"/>
      <c r="S106" s="142">
        <f>S90</f>
        <v>0.29168981481481482</v>
      </c>
      <c r="T106" s="143">
        <f>INDEX(T90:T105,COUNTA(T90:T105))</f>
        <v>0.44116898148148148</v>
      </c>
      <c r="U106" s="144"/>
      <c r="V106" s="166"/>
      <c r="W106" s="167"/>
      <c r="X106" s="138"/>
      <c r="Y106" s="279"/>
      <c r="Z106" s="280"/>
      <c r="AA106" s="168">
        <f>M106-J106</f>
        <v>-379.02715476902631</v>
      </c>
      <c r="AB106" s="141">
        <f>M106/J106</f>
        <v>0.88514328643362838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1413</v>
      </c>
      <c r="G107" s="148">
        <f t="shared" ref="G107:G110" si="27">E107*F107</f>
        <v>36229.32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3173.3000623830358</v>
      </c>
      <c r="N107" s="152">
        <f>M107/L107</f>
        <v>288.48182385300328</v>
      </c>
      <c r="O107" s="154">
        <f>L107-I107</f>
        <v>0</v>
      </c>
      <c r="P107" s="155">
        <f>N107-K107</f>
        <v>-38.790903419723975</v>
      </c>
      <c r="Q107" s="156">
        <f>N107/K107</f>
        <v>0.88147223955084342</v>
      </c>
      <c r="R107" s="289">
        <f>Q123</f>
        <v>0.87355246228351568</v>
      </c>
      <c r="S107" s="157">
        <v>0.70853009259259259</v>
      </c>
      <c r="T107" s="158">
        <v>0.7270833333333333</v>
      </c>
      <c r="U107" s="159"/>
      <c r="V107" s="160">
        <v>26.716666666666633</v>
      </c>
      <c r="W107" s="158"/>
      <c r="X107" s="169"/>
      <c r="Y107" s="292"/>
      <c r="Z107" s="293"/>
      <c r="AA107" s="115">
        <f>M107-J107</f>
        <v>-426.69993761696423</v>
      </c>
      <c r="AB107" s="156">
        <f>M107/J107</f>
        <v>0.88147223955084331</v>
      </c>
      <c r="AC107" s="281">
        <f>AB123</f>
        <v>0.8735524622835158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1839</v>
      </c>
      <c r="G108" s="103">
        <f t="shared" si="27"/>
        <v>54287.28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3139.1180654338491</v>
      </c>
      <c r="N108" s="106">
        <f>M108/L108</f>
        <v>261.59317211948741</v>
      </c>
      <c r="O108" s="108">
        <f>L108-I108</f>
        <v>0</v>
      </c>
      <c r="P108" s="109">
        <f>N108-K108</f>
        <v>-38.406827880512594</v>
      </c>
      <c r="Q108" s="110">
        <f>N108/K108</f>
        <v>0.87197724039829139</v>
      </c>
      <c r="R108" s="290"/>
      <c r="S108" s="47">
        <v>0.73124999999999996</v>
      </c>
      <c r="T108" s="48">
        <v>0.75565972222222222</v>
      </c>
      <c r="U108" s="111">
        <v>5.9999999999999787</v>
      </c>
      <c r="V108" s="112">
        <v>35.150000000000063</v>
      </c>
      <c r="W108" s="113"/>
      <c r="X108" s="13"/>
      <c r="Y108" s="276"/>
      <c r="Z108" s="277"/>
      <c r="AA108" s="117">
        <f>M108-J108</f>
        <v>-460.8819345661509</v>
      </c>
      <c r="AB108" s="110">
        <f>M108/J108</f>
        <v>0.87197724039829139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1986</v>
      </c>
      <c r="G109" s="103">
        <f t="shared" si="27"/>
        <v>59282.100000000006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3139.9209486165996</v>
      </c>
      <c r="N109" s="106">
        <f>M109/L109</f>
        <v>261.66007905138332</v>
      </c>
      <c r="O109" s="108">
        <f>L109-I109</f>
        <v>0</v>
      </c>
      <c r="P109" s="109">
        <f>N109-K109</f>
        <v>-38.33992094861668</v>
      </c>
      <c r="Q109" s="110">
        <f>N109/K109</f>
        <v>0.87220026350461111</v>
      </c>
      <c r="R109" s="290"/>
      <c r="S109" s="47">
        <v>0.75906249999999997</v>
      </c>
      <c r="T109" s="48">
        <v>0.78541666666666665</v>
      </c>
      <c r="U109" s="111">
        <v>4.8999999999999666</v>
      </c>
      <c r="V109" s="112">
        <v>37.950000000000017</v>
      </c>
      <c r="W109" s="113"/>
      <c r="X109" s="13"/>
      <c r="Y109" s="276"/>
      <c r="Z109" s="277"/>
      <c r="AA109" s="117">
        <f>M109-J109</f>
        <v>-460.07905138340038</v>
      </c>
      <c r="AB109" s="110">
        <f>M109/J109</f>
        <v>0.872200263504611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1315</v>
      </c>
      <c r="G110" s="103">
        <f t="shared" si="27"/>
        <v>37569.550000000003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3126.816380449141</v>
      </c>
      <c r="N110" s="106">
        <f>M110/L110</f>
        <v>260.56803170409506</v>
      </c>
      <c r="O110" s="108">
        <f>L110-I110</f>
        <v>0</v>
      </c>
      <c r="P110" s="109">
        <f>N110-K110</f>
        <v>-39.431968295904937</v>
      </c>
      <c r="Q110" s="110">
        <f>N110/K110</f>
        <v>0.86856010568031683</v>
      </c>
      <c r="R110" s="290"/>
      <c r="S110" s="47">
        <v>0.78888888888888886</v>
      </c>
      <c r="T110" s="48">
        <v>0.80641203703703701</v>
      </c>
      <c r="U110" s="111">
        <v>4.9999999999999822</v>
      </c>
      <c r="V110" s="112">
        <v>25.233333333333334</v>
      </c>
      <c r="W110" s="113"/>
      <c r="X110" s="116"/>
      <c r="Y110" s="276"/>
      <c r="Z110" s="277"/>
      <c r="AA110" s="117">
        <f>M110-J110</f>
        <v>-473.18361955085902</v>
      </c>
      <c r="AB110" s="110">
        <f>M110/J110</f>
        <v>0.86856010568031694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3144.7888642206567</v>
      </c>
      <c r="N123" s="138">
        <f>M123/L123</f>
        <v>267.64160546558782</v>
      </c>
      <c r="O123" s="139">
        <f>L123-I123</f>
        <v>0</v>
      </c>
      <c r="P123" s="140">
        <f>N123-K123</f>
        <v>-38.741373257816463</v>
      </c>
      <c r="Q123" s="141">
        <f>N123/K123</f>
        <v>0.87355246228351568</v>
      </c>
      <c r="R123" s="291"/>
      <c r="S123" s="142">
        <f>S107</f>
        <v>0.70853009259259259</v>
      </c>
      <c r="T123" s="143">
        <f>INDEX(T107:T122,COUNTA(T107:T122))</f>
        <v>0.80641203703703701</v>
      </c>
      <c r="U123" s="144"/>
      <c r="V123" s="166"/>
      <c r="W123" s="167"/>
      <c r="X123" s="138"/>
      <c r="Y123" s="279"/>
      <c r="Z123" s="280"/>
      <c r="AA123" s="168">
        <f>M123-J123</f>
        <v>-455.21113577934329</v>
      </c>
      <c r="AB123" s="141">
        <f>M123/J123</f>
        <v>0.8735524622835158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1482</v>
      </c>
      <c r="G124" s="148">
        <f t="shared" ref="G124:G127" si="31">E124*F124</f>
        <v>33315.360000000001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2667.6000000000008</v>
      </c>
      <c r="N124" s="152">
        <f>M124/L124</f>
        <v>533.52000000000021</v>
      </c>
      <c r="O124" s="154">
        <f>L124-I124</f>
        <v>0</v>
      </c>
      <c r="P124" s="155">
        <f>N124-K124</f>
        <v>-66.479999999999791</v>
      </c>
      <c r="Q124" s="156">
        <f>N124/K124</f>
        <v>0.88920000000000032</v>
      </c>
      <c r="R124" s="289">
        <f>Q140</f>
        <v>0.89326407328848922</v>
      </c>
      <c r="S124" s="157">
        <v>0.70833333333333337</v>
      </c>
      <c r="T124" s="158">
        <v>0.73148148148148151</v>
      </c>
      <c r="U124" s="159"/>
      <c r="V124" s="160">
        <v>33.333333333333321</v>
      </c>
      <c r="W124" s="161"/>
      <c r="X124" s="162"/>
      <c r="Y124" s="292"/>
      <c r="Z124" s="293"/>
      <c r="AA124" s="115">
        <f>M124-J124</f>
        <v>-332.39999999999918</v>
      </c>
      <c r="AB124" s="156">
        <f>M124/J124</f>
        <v>0.88920000000000032</v>
      </c>
      <c r="AC124" s="281">
        <f>AB140</f>
        <v>0.89326407328848922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1935</v>
      </c>
      <c r="G125" s="103">
        <f t="shared" si="31"/>
        <v>47484.9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2666.9218989280253</v>
      </c>
      <c r="N125" s="106">
        <f>M125/L125</f>
        <v>666.73047473200631</v>
      </c>
      <c r="O125" s="108">
        <f>L125-I125</f>
        <v>0</v>
      </c>
      <c r="P125" s="109">
        <f>N125-K125</f>
        <v>-83.269525267993686</v>
      </c>
      <c r="Q125" s="110">
        <f>N125/K125</f>
        <v>0.88897396630934178</v>
      </c>
      <c r="R125" s="290"/>
      <c r="S125" s="47">
        <v>0.73504629629629625</v>
      </c>
      <c r="T125" s="48">
        <v>0.76527777777777772</v>
      </c>
      <c r="U125" s="111">
        <v>5.1333333333332298</v>
      </c>
      <c r="V125" s="112">
        <v>43.533333333333317</v>
      </c>
      <c r="W125" s="113"/>
      <c r="X125" s="116"/>
      <c r="Y125" s="276"/>
      <c r="Z125" s="277"/>
      <c r="AA125" s="117">
        <f>M125-J125</f>
        <v>-333.07810107197474</v>
      </c>
      <c r="AB125" s="110">
        <f>M125/J125</f>
        <v>0.88897396630934178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1205</v>
      </c>
      <c r="G126" s="103">
        <f t="shared" si="31"/>
        <v>20123.5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2961.0921501706575</v>
      </c>
      <c r="N126" s="106">
        <f>M126/L126</f>
        <v>987.03071672355247</v>
      </c>
      <c r="O126" s="108">
        <f>L126-I126</f>
        <v>0</v>
      </c>
      <c r="P126" s="109">
        <f>N126-K126</f>
        <v>-112.96928327644753</v>
      </c>
      <c r="Q126" s="110">
        <f>N126/K126</f>
        <v>0.89730065156686589</v>
      </c>
      <c r="R126" s="290"/>
      <c r="S126" s="47">
        <v>0.76875000000000004</v>
      </c>
      <c r="T126" s="48">
        <v>0.78570601851851851</v>
      </c>
      <c r="U126" s="111">
        <v>5.0000000000001421</v>
      </c>
      <c r="V126" s="112">
        <v>24.416666666666593</v>
      </c>
      <c r="W126" s="113"/>
      <c r="X126" s="116"/>
      <c r="Y126" s="276"/>
      <c r="Z126" s="277"/>
      <c r="AA126" s="117">
        <f>M126-J126</f>
        <v>-338.90784982934247</v>
      </c>
      <c r="AB126" s="110">
        <f>M126/J126</f>
        <v>0.89730065156686589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4459</v>
      </c>
      <c r="G127" s="103">
        <f t="shared" si="31"/>
        <v>79771.510000000009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2959.513274336281</v>
      </c>
      <c r="N127" s="106">
        <f>M127/L127</f>
        <v>739.87831858407026</v>
      </c>
      <c r="O127" s="108">
        <f>L127-I127</f>
        <v>0</v>
      </c>
      <c r="P127" s="109">
        <f>N127-K127</f>
        <v>-85.121681415929743</v>
      </c>
      <c r="Q127" s="110">
        <f>N127/K127</f>
        <v>0.89682220434432758</v>
      </c>
      <c r="R127" s="290"/>
      <c r="S127" s="47">
        <v>0.7895833333333333</v>
      </c>
      <c r="T127" s="48">
        <v>0.85236111111111112</v>
      </c>
      <c r="U127" s="111">
        <v>5.5833333333333002</v>
      </c>
      <c r="V127" s="112">
        <v>90.400000000000063</v>
      </c>
      <c r="W127" s="113"/>
      <c r="X127" s="116"/>
      <c r="Y127" s="276"/>
      <c r="Z127" s="277"/>
      <c r="AA127" s="117">
        <f>M127-J127</f>
        <v>-340.48672566371897</v>
      </c>
      <c r="AB127" s="110">
        <f>M127/J127</f>
        <v>0.89682220434432758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2813.7818308587412</v>
      </c>
      <c r="N140" s="138">
        <f>M140/L140</f>
        <v>703.44545771468529</v>
      </c>
      <c r="O140" s="139">
        <f>L140-I140</f>
        <v>0</v>
      </c>
      <c r="P140" s="140">
        <f>N140-K140</f>
        <v>-84.05454228531471</v>
      </c>
      <c r="Q140" s="141">
        <f>N140/K140</f>
        <v>0.89326407328848922</v>
      </c>
      <c r="R140" s="291"/>
      <c r="S140" s="142">
        <f>S124</f>
        <v>0.70833333333333337</v>
      </c>
      <c r="T140" s="143">
        <f>INDEX(T124:T139,COUNTA(T124:T139))</f>
        <v>0.85236111111111112</v>
      </c>
      <c r="U140" s="144"/>
      <c r="V140" s="166"/>
      <c r="W140" s="99"/>
      <c r="X140" s="69"/>
      <c r="Y140" s="279"/>
      <c r="Z140" s="280"/>
      <c r="AA140" s="168">
        <f>M140-J140</f>
        <v>-336.21816914125884</v>
      </c>
      <c r="AB140" s="141">
        <f>M140/J140</f>
        <v>0.89326407328848922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1432</v>
      </c>
      <c r="G141" s="148">
        <f t="shared" ref="G141:G143" si="36">E141*F141</f>
        <v>31904.960000000003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2957.6592082616276</v>
      </c>
      <c r="N141" s="152">
        <f>M141/L141</f>
        <v>591.53184165232551</v>
      </c>
      <c r="O141" s="154">
        <f>L141-I141</f>
        <v>0</v>
      </c>
      <c r="P141" s="155">
        <f>N141-K141</f>
        <v>-68.468158347674489</v>
      </c>
      <c r="Q141" s="156">
        <f>N141/K141</f>
        <v>0.89626036613988713</v>
      </c>
      <c r="R141" s="289">
        <f>Q157</f>
        <v>0.89676458005775694</v>
      </c>
      <c r="S141" s="157">
        <v>0.70833333333333337</v>
      </c>
      <c r="T141" s="158">
        <v>0.72850694444444442</v>
      </c>
      <c r="U141" s="159"/>
      <c r="V141" s="160">
        <v>29.049999999999905</v>
      </c>
      <c r="W141" s="161"/>
      <c r="X141" s="162"/>
      <c r="Y141" s="292"/>
      <c r="Z141" s="293"/>
      <c r="AA141" s="115">
        <f>M141-J141</f>
        <v>-342.34079173837245</v>
      </c>
      <c r="AB141" s="156">
        <f>M141/J141</f>
        <v>0.89626036613988713</v>
      </c>
      <c r="AC141" s="281">
        <f>AB157</f>
        <v>0.89676458005775683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599</v>
      </c>
      <c r="G142" s="103">
        <f t="shared" si="36"/>
        <v>10889.82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2962.0879120879431</v>
      </c>
      <c r="N142" s="106">
        <f>M142/L142</f>
        <v>740.52197802198577</v>
      </c>
      <c r="O142" s="108">
        <f>L142-I142</f>
        <v>0</v>
      </c>
      <c r="P142" s="109">
        <f>N142-K142</f>
        <v>-84.478021978014226</v>
      </c>
      <c r="Q142" s="110">
        <f>N142/K142</f>
        <v>0.89760239760240701</v>
      </c>
      <c r="R142" s="290"/>
      <c r="S142" s="47">
        <v>0.73194444444444451</v>
      </c>
      <c r="T142" s="48">
        <v>0.74037037037037035</v>
      </c>
      <c r="U142" s="111">
        <v>4.9500000000001343</v>
      </c>
      <c r="V142" s="112">
        <v>12.133333333333205</v>
      </c>
      <c r="W142" s="113"/>
      <c r="X142" s="116"/>
      <c r="Y142" s="276"/>
      <c r="Z142" s="277"/>
      <c r="AA142" s="117">
        <f>M142-J142</f>
        <v>-337.9120879120569</v>
      </c>
      <c r="AB142" s="110">
        <f>M142/J142</f>
        <v>0.89760239760240701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6656</v>
      </c>
      <c r="G143" s="103">
        <f t="shared" si="36"/>
        <v>110888.96000000001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2958.2222222222222</v>
      </c>
      <c r="N143" s="106">
        <f>M143/L143</f>
        <v>739.55555555555554</v>
      </c>
      <c r="O143" s="108">
        <f>L143-I143</f>
        <v>0</v>
      </c>
      <c r="P143" s="109">
        <f>N143-K143</f>
        <v>-85.444444444444457</v>
      </c>
      <c r="Q143" s="110">
        <f>N143/K143</f>
        <v>0.89643097643097647</v>
      </c>
      <c r="R143" s="290"/>
      <c r="S143" s="47">
        <v>0.74375000000000002</v>
      </c>
      <c r="T143" s="48">
        <v>0.83750000000000002</v>
      </c>
      <c r="U143" s="111">
        <v>4.8666666666667346</v>
      </c>
      <c r="V143" s="112">
        <v>135</v>
      </c>
      <c r="W143" s="113"/>
      <c r="X143" s="116"/>
      <c r="Y143" s="276"/>
      <c r="Z143" s="277"/>
      <c r="AA143" s="117">
        <f>M143-J143</f>
        <v>-341.77777777777783</v>
      </c>
      <c r="AB143" s="110">
        <f>M143/J143</f>
        <v>0.89643097643097647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2959.3231141905976</v>
      </c>
      <c r="N157" s="138">
        <f>M157/L157</f>
        <v>682.92071865936873</v>
      </c>
      <c r="O157" s="139">
        <f>L157-I157</f>
        <v>0</v>
      </c>
      <c r="P157" s="140">
        <f>N157-K157</f>
        <v>-78.617742879092816</v>
      </c>
      <c r="Q157" s="141">
        <f>N157/K157</f>
        <v>0.89676458005775694</v>
      </c>
      <c r="R157" s="291"/>
      <c r="S157" s="142">
        <f>S141</f>
        <v>0.70833333333333337</v>
      </c>
      <c r="T157" s="143">
        <f>INDEX(T141:T156,COUNTA(T141:T156))</f>
        <v>0.83750000000000002</v>
      </c>
      <c r="U157" s="144"/>
      <c r="V157" s="166"/>
      <c r="W157" s="99"/>
      <c r="X157" s="69"/>
      <c r="Y157" s="279"/>
      <c r="Z157" s="280"/>
      <c r="AA157" s="168">
        <f>M157-J157</f>
        <v>-340.67688580940239</v>
      </c>
      <c r="AB157" s="141">
        <f>M157/J157</f>
        <v>0.89676458005775683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3259</v>
      </c>
      <c r="G158" s="148">
        <f t="shared" ref="G158:G161" si="41">E158*F158</f>
        <v>45723.77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2690.3003898188522</v>
      </c>
      <c r="N158" s="152">
        <f>M158/L158</f>
        <v>896.76679660628406</v>
      </c>
      <c r="O158" s="154">
        <f>L158-I158</f>
        <v>0</v>
      </c>
      <c r="P158" s="155">
        <f>N158-K158</f>
        <v>-103.23320339371594</v>
      </c>
      <c r="Q158" s="156">
        <f>N158/K158</f>
        <v>0.89676679660628411</v>
      </c>
      <c r="R158" s="289">
        <f>Q174</f>
        <v>0.88316749608216716</v>
      </c>
      <c r="S158" s="157">
        <v>0.70855324074074078</v>
      </c>
      <c r="T158" s="158">
        <v>0.75902777777777775</v>
      </c>
      <c r="U158" s="159"/>
      <c r="V158" s="160">
        <v>72.683333333333238</v>
      </c>
      <c r="W158" s="161"/>
      <c r="X158" s="162"/>
      <c r="Y158" s="292"/>
      <c r="Z158" s="293"/>
      <c r="AA158" s="115">
        <f>M158-J158</f>
        <v>-309.69961018114782</v>
      </c>
      <c r="AB158" s="156">
        <f>M158/J158</f>
        <v>0.89676679660628411</v>
      </c>
      <c r="AC158" s="281">
        <f>AB174</f>
        <v>0.88316749608216716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1074</v>
      </c>
      <c r="G159" s="103">
        <f t="shared" si="41"/>
        <v>19525.32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3138.3116883117027</v>
      </c>
      <c r="N159" s="106">
        <f>M159/L159</f>
        <v>1046.103896103901</v>
      </c>
      <c r="O159" s="108">
        <f>L159-I159</f>
        <v>0</v>
      </c>
      <c r="P159" s="109">
        <f>N159-K159</f>
        <v>-153.89610389609902</v>
      </c>
      <c r="Q159" s="110">
        <f>N159/K159</f>
        <v>0.87175324675325083</v>
      </c>
      <c r="R159" s="290"/>
      <c r="S159" s="47">
        <v>0.77046296296296302</v>
      </c>
      <c r="T159" s="48">
        <v>0.78472222222222221</v>
      </c>
      <c r="U159" s="111">
        <v>16.466666666666789</v>
      </c>
      <c r="V159" s="112">
        <v>20.533333333333239</v>
      </c>
      <c r="W159" s="113"/>
      <c r="X159" s="116"/>
      <c r="Y159" s="276"/>
      <c r="Z159" s="277"/>
      <c r="AA159" s="117">
        <f>M159-J159</f>
        <v>-461.68831168829729</v>
      </c>
      <c r="AB159" s="110">
        <f>M159/J159</f>
        <v>0.87175324675325072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4669</v>
      </c>
      <c r="G160" s="103">
        <f t="shared" si="41"/>
        <v>66673.319999999992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3138.8235294117635</v>
      </c>
      <c r="N160" s="106">
        <f>M160/L160</f>
        <v>1046.2745098039211</v>
      </c>
      <c r="O160" s="108">
        <f>L160-I160</f>
        <v>0</v>
      </c>
      <c r="P160" s="109">
        <f>N160-K160</f>
        <v>-153.72549019607891</v>
      </c>
      <c r="Q160" s="110">
        <f>N160/K160</f>
        <v>0.87189542483660087</v>
      </c>
      <c r="R160" s="290"/>
      <c r="S160" s="47">
        <v>0.79513888888888884</v>
      </c>
      <c r="T160" s="48">
        <v>0.85711805555555554</v>
      </c>
      <c r="U160" s="111">
        <v>14.999999999999947</v>
      </c>
      <c r="V160" s="112">
        <v>89.250000000000043</v>
      </c>
      <c r="W160" s="113">
        <v>0.85711805555555554</v>
      </c>
      <c r="X160" s="116">
        <v>0.90902777777777766</v>
      </c>
      <c r="Y160" s="276"/>
      <c r="Z160" s="277"/>
      <c r="AA160" s="117">
        <f>M160-J160</f>
        <v>-461.1764705882365</v>
      </c>
      <c r="AB160" s="110">
        <f>M160/J160</f>
        <v>0.87189542483660099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3564</v>
      </c>
      <c r="G161" s="103">
        <f t="shared" si="41"/>
        <v>50002.92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2690.3753407422882</v>
      </c>
      <c r="N161" s="106">
        <f>M161/L161</f>
        <v>896.79178024742941</v>
      </c>
      <c r="O161" s="108">
        <f>L161-I161</f>
        <v>0</v>
      </c>
      <c r="P161" s="109">
        <f>N161-K161</f>
        <v>-103.20821975257059</v>
      </c>
      <c r="Q161" s="110">
        <f>N161/K161</f>
        <v>0.89679178024742945</v>
      </c>
      <c r="R161" s="290"/>
      <c r="S161" s="47">
        <v>0.90902777777777766</v>
      </c>
      <c r="T161" s="48">
        <v>0.96422453703703703</v>
      </c>
      <c r="U161" s="111">
        <v>74.749999999999858</v>
      </c>
      <c r="V161" s="112">
        <v>79.483333333333505</v>
      </c>
      <c r="W161" s="113"/>
      <c r="X161" s="116"/>
      <c r="Y161" s="276"/>
      <c r="Z161" s="277"/>
      <c r="AA161" s="117">
        <f>M161-J161</f>
        <v>-309.62465925771176</v>
      </c>
      <c r="AB161" s="110">
        <f>M161/J161</f>
        <v>0.89679178024742945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2914.4527370711517</v>
      </c>
      <c r="N174" s="138">
        <f t="shared" ref="N174:N179" si="45">M174/L174</f>
        <v>971.48424569038389</v>
      </c>
      <c r="O174" s="139">
        <f t="shared" ref="O174:O179" si="46">L174-I174</f>
        <v>0</v>
      </c>
      <c r="P174" s="140">
        <f t="shared" ref="P174:P179" si="47">N174-K174</f>
        <v>-128.51575430961611</v>
      </c>
      <c r="Q174" s="141">
        <f t="shared" ref="Q174:Q179" si="48">N174/K174</f>
        <v>0.88316749608216716</v>
      </c>
      <c r="R174" s="291"/>
      <c r="S174" s="142">
        <f>S158</f>
        <v>0.70855324074074078</v>
      </c>
      <c r="T174" s="143">
        <f>INDEX(T158:T173,COUNTA(T158:T173))</f>
        <v>0.96422453703703703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-385.54726292884834</v>
      </c>
      <c r="AB174" s="141">
        <f t="shared" ref="AB174:AB179" si="50">M174/J174</f>
        <v>0.88316749608216716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1623</v>
      </c>
      <c r="G175" s="148">
        <f t="shared" ref="G175:G179" si="51">E175*F175</f>
        <v>29506.14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2691.2943344081104</v>
      </c>
      <c r="N175" s="152">
        <f t="shared" si="45"/>
        <v>672.82358360202761</v>
      </c>
      <c r="O175" s="154">
        <f t="shared" si="46"/>
        <v>0</v>
      </c>
      <c r="P175" s="155">
        <f t="shared" si="47"/>
        <v>-77.176416397972389</v>
      </c>
      <c r="Q175" s="156">
        <f t="shared" si="48"/>
        <v>0.89709811146937013</v>
      </c>
      <c r="R175" s="289">
        <f>Q191</f>
        <v>0.88249933156763671</v>
      </c>
      <c r="S175" s="157">
        <v>0.70833333333333337</v>
      </c>
      <c r="T175" s="158">
        <v>0.73346064814814815</v>
      </c>
      <c r="U175" s="159"/>
      <c r="V175" s="160">
        <v>36.183333333333287</v>
      </c>
      <c r="W175" s="158"/>
      <c r="X175" s="169"/>
      <c r="Y175" s="292"/>
      <c r="Z175" s="293"/>
      <c r="AA175" s="171">
        <f t="shared" si="49"/>
        <v>-308.70566559188956</v>
      </c>
      <c r="AB175" s="156">
        <f t="shared" si="50"/>
        <v>0.89709811146937013</v>
      </c>
      <c r="AC175" s="281">
        <f>AB191</f>
        <v>0.88249933156763671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2417</v>
      </c>
      <c r="G176" s="103">
        <f t="shared" si="51"/>
        <v>59989.94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2927.7254374158838</v>
      </c>
      <c r="N176" s="106">
        <f t="shared" si="45"/>
        <v>731.93135935397095</v>
      </c>
      <c r="O176" s="108">
        <f t="shared" si="46"/>
        <v>0</v>
      </c>
      <c r="P176" s="109">
        <f t="shared" si="47"/>
        <v>-93.068640646029053</v>
      </c>
      <c r="Q176" s="110">
        <f t="shared" si="48"/>
        <v>0.88718952648966176</v>
      </c>
      <c r="R176" s="290"/>
      <c r="S176" s="47">
        <v>0.74407407407407411</v>
      </c>
      <c r="T176" s="48">
        <v>0.77847222222222223</v>
      </c>
      <c r="U176" s="111">
        <v>15.283333333333378</v>
      </c>
      <c r="V176" s="112">
        <v>49.533333333333296</v>
      </c>
      <c r="W176" s="113"/>
      <c r="X176" s="13"/>
      <c r="Y176" s="276"/>
      <c r="Z176" s="277"/>
      <c r="AA176" s="172">
        <f t="shared" si="49"/>
        <v>-372.27456258411621</v>
      </c>
      <c r="AB176" s="110">
        <f t="shared" si="50"/>
        <v>0.88718952648966176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1796</v>
      </c>
      <c r="G177" s="103">
        <f t="shared" si="51"/>
        <v>44953.880000000005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2928.2608695652175</v>
      </c>
      <c r="N177" s="106">
        <f t="shared" si="45"/>
        <v>732.06521739130437</v>
      </c>
      <c r="O177" s="108">
        <f t="shared" si="46"/>
        <v>0</v>
      </c>
      <c r="P177" s="109">
        <f t="shared" si="47"/>
        <v>-92.934782608695627</v>
      </c>
      <c r="Q177" s="110">
        <f t="shared" si="48"/>
        <v>0.88735177865612647</v>
      </c>
      <c r="R177" s="290"/>
      <c r="S177" s="47">
        <v>0.78972222222222221</v>
      </c>
      <c r="T177" s="48">
        <v>0.81527777777777777</v>
      </c>
      <c r="U177" s="111">
        <v>16.199999999999974</v>
      </c>
      <c r="V177" s="112">
        <v>36.799999999999997</v>
      </c>
      <c r="W177" s="113"/>
      <c r="X177" s="13"/>
      <c r="Y177" s="276"/>
      <c r="Z177" s="277"/>
      <c r="AA177" s="172">
        <f t="shared" si="49"/>
        <v>-371.73913043478251</v>
      </c>
      <c r="AB177" s="110">
        <f t="shared" si="50"/>
        <v>0.88735177865612647</v>
      </c>
      <c r="AC177" s="282"/>
    </row>
    <row r="178" spans="1:29" ht="15.75" customHeight="1">
      <c r="A178" s="285"/>
      <c r="B178" s="100" t="s">
        <v>120</v>
      </c>
      <c r="C178" s="274" t="s">
        <v>156</v>
      </c>
      <c r="D178" s="275"/>
      <c r="E178" s="101">
        <v>18.18</v>
      </c>
      <c r="F178" s="102">
        <v>3179</v>
      </c>
      <c r="G178" s="103">
        <f t="shared" si="51"/>
        <v>57794.22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3139.7530864197497</v>
      </c>
      <c r="N178" s="106">
        <f t="shared" si="45"/>
        <v>1046.5843621399165</v>
      </c>
      <c r="O178" s="108">
        <f t="shared" si="46"/>
        <v>0</v>
      </c>
      <c r="P178" s="109">
        <f t="shared" si="47"/>
        <v>-153.41563786008351</v>
      </c>
      <c r="Q178" s="110">
        <f t="shared" si="48"/>
        <v>0.87215363511659705</v>
      </c>
      <c r="R178" s="290"/>
      <c r="S178" s="47">
        <v>0.82586805555555554</v>
      </c>
      <c r="T178" s="48">
        <v>0.86805555555555558</v>
      </c>
      <c r="U178" s="111">
        <v>15.249999999999986</v>
      </c>
      <c r="V178" s="112">
        <v>60.750000000000064</v>
      </c>
      <c r="W178" s="113">
        <v>0.86805555555555558</v>
      </c>
      <c r="X178" s="116">
        <v>0.92112268518518514</v>
      </c>
      <c r="Y178" s="276"/>
      <c r="Z178" s="277"/>
      <c r="AA178" s="172">
        <f t="shared" si="49"/>
        <v>-460.24691358025029</v>
      </c>
      <c r="AB178" s="110">
        <f t="shared" si="50"/>
        <v>0.87215363511659716</v>
      </c>
      <c r="AC178" s="282"/>
    </row>
    <row r="179" spans="1:29" ht="15.75" customHeight="1">
      <c r="A179" s="285"/>
      <c r="B179" s="100" t="s">
        <v>120</v>
      </c>
      <c r="C179" s="274" t="s">
        <v>154</v>
      </c>
      <c r="D179" s="275"/>
      <c r="E179" s="101">
        <v>14.28</v>
      </c>
      <c r="F179" s="102">
        <v>3588</v>
      </c>
      <c r="G179" s="103">
        <f t="shared" si="51"/>
        <v>51236.639999999999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3138.955042527336</v>
      </c>
      <c r="N179" s="106">
        <f t="shared" si="45"/>
        <v>1046.3183475091121</v>
      </c>
      <c r="O179" s="108">
        <f t="shared" si="46"/>
        <v>0</v>
      </c>
      <c r="P179" s="109">
        <f t="shared" si="47"/>
        <v>-153.68165249088793</v>
      </c>
      <c r="Q179" s="110">
        <f t="shared" si="48"/>
        <v>0.87193195625759334</v>
      </c>
      <c r="R179" s="290"/>
      <c r="S179" s="47">
        <v>0.92112268518518514</v>
      </c>
      <c r="T179" s="48">
        <v>0.96875</v>
      </c>
      <c r="U179" s="111">
        <v>76.416666666666572</v>
      </c>
      <c r="V179" s="112">
        <v>68.5833333333334</v>
      </c>
      <c r="W179" s="113"/>
      <c r="X179" s="116"/>
      <c r="Y179" s="276"/>
      <c r="Z179" s="277"/>
      <c r="AA179" s="172">
        <f t="shared" si="49"/>
        <v>-461.04495747266401</v>
      </c>
      <c r="AB179" s="110">
        <f t="shared" si="50"/>
        <v>0.87193195625759334</v>
      </c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2965.1977540672592</v>
      </c>
      <c r="N191" s="138">
        <f>M191/L191</f>
        <v>823.66604279646083</v>
      </c>
      <c r="O191" s="139">
        <f>L191-I191</f>
        <v>0</v>
      </c>
      <c r="P191" s="140">
        <f>N191-K191</f>
        <v>-109.66729053687243</v>
      </c>
      <c r="Q191" s="141">
        <f>N191/K191</f>
        <v>0.88249933156763671</v>
      </c>
      <c r="R191" s="291"/>
      <c r="S191" s="142">
        <f>S175</f>
        <v>0.70833333333333337</v>
      </c>
      <c r="T191" s="143">
        <f>INDEX(T175:T190,COUNTA(T175:T190))</f>
        <v>0.96875</v>
      </c>
      <c r="U191" s="144"/>
      <c r="V191" s="166"/>
      <c r="W191" s="167"/>
      <c r="X191" s="138"/>
      <c r="Y191" s="279"/>
      <c r="Z191" s="280"/>
      <c r="AA191" s="174">
        <f>M191-J191</f>
        <v>-394.80224593274079</v>
      </c>
      <c r="AB191" s="141">
        <f>M191/J191</f>
        <v>0.88249933156763671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273" priority="1" operator="greaterThan">
      <formula>0</formula>
    </cfRule>
  </conditionalFormatting>
  <conditionalFormatting sqref="P5:P191 AA5:AA191">
    <cfRule type="cellIs" dxfId="272" priority="4" operator="lessThan">
      <formula>0</formula>
    </cfRule>
  </conditionalFormatting>
  <conditionalFormatting sqref="Q5:Q191 AB5:AB191">
    <cfRule type="cellIs" dxfId="271" priority="2" operator="greaterThan">
      <formula>1</formula>
    </cfRule>
    <cfRule type="cellIs" dxfId="270" priority="3" operator="lessThan">
      <formula>0.8</formula>
    </cfRule>
  </conditionalFormatting>
  <conditionalFormatting sqref="AC5:AC6 R5:R191 AC107:AC112">
    <cfRule type="cellIs" dxfId="269" priority="5" operator="lessThan">
      <formula>0.8</formula>
    </cfRule>
  </conditionalFormatting>
  <conditionalFormatting sqref="AC12:AC20">
    <cfRule type="cellIs" dxfId="268" priority="15" operator="lessThan">
      <formula>0.8</formula>
    </cfRule>
  </conditionalFormatting>
  <conditionalFormatting sqref="AC22:AC27">
    <cfRule type="cellIs" dxfId="267" priority="14" operator="lessThan">
      <formula>0.8</formula>
    </cfRule>
  </conditionalFormatting>
  <conditionalFormatting sqref="AC39:AC44">
    <cfRule type="cellIs" dxfId="266" priority="12" operator="lessThan">
      <formula>0.8</formula>
    </cfRule>
  </conditionalFormatting>
  <conditionalFormatting sqref="AC56">
    <cfRule type="cellIs" dxfId="265" priority="13" operator="lessThan">
      <formula>0.8</formula>
    </cfRule>
  </conditionalFormatting>
  <conditionalFormatting sqref="AC73">
    <cfRule type="cellIs" dxfId="264" priority="7" operator="lessThan">
      <formula>0.8</formula>
    </cfRule>
  </conditionalFormatting>
  <conditionalFormatting sqref="AC90:AC95">
    <cfRule type="cellIs" dxfId="263" priority="6" operator="lessThan">
      <formula>0.8</formula>
    </cfRule>
  </conditionalFormatting>
  <conditionalFormatting sqref="AC124">
    <cfRule type="cellIs" dxfId="262" priority="11" operator="lessThan">
      <formula>0.8</formula>
    </cfRule>
  </conditionalFormatting>
  <conditionalFormatting sqref="AC141">
    <cfRule type="cellIs" dxfId="261" priority="10" operator="lessThan">
      <formula>0.8</formula>
    </cfRule>
  </conditionalFormatting>
  <conditionalFormatting sqref="AC158">
    <cfRule type="cellIs" dxfId="260" priority="9" operator="lessThan">
      <formula>0.8</formula>
    </cfRule>
  </conditionalFormatting>
  <conditionalFormatting sqref="AC175:AC180">
    <cfRule type="cellIs" dxfId="259" priority="8" operator="lessThan">
      <formula>0.8</formula>
    </cfRule>
  </conditionalFormatting>
  <dataValidations count="1">
    <dataValidation type="list" allowBlank="1" showInputMessage="1" showErrorMessage="1" sqref="Y5:Z191" xr:uid="{97928CC6-11F4-47CB-96A4-C8703D6D443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516E-B404-4768-8C4E-025E2B60D8DB}">
  <sheetPr>
    <tabColor theme="9" tint="0.59999389629810485"/>
    <pageSetUpPr fitToPage="1"/>
  </sheetPr>
  <dimension ref="A1:AG137"/>
  <sheetViews>
    <sheetView topLeftCell="H1" zoomScale="85" zoomScaleNormal="85" workbookViewId="0">
      <pane ySplit="4" topLeftCell="A5" activePane="bottomLeft" state="frozen"/>
      <selection activeCell="N41" sqref="N41"/>
      <selection pane="bottomLeft" activeCell="AA110" sqref="AA110:AB11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46056</v>
      </c>
      <c r="E1" s="88" t="s">
        <v>3</v>
      </c>
      <c r="F1" s="89">
        <f>SUM(G5:G123)</f>
        <v>2439827.71</v>
      </c>
      <c r="G1" s="90" t="s">
        <v>84</v>
      </c>
      <c r="H1" s="91">
        <f>L21+L38+L55+L72+L89+L106+L123</f>
        <v>136.58333333333331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46064</v>
      </c>
      <c r="B2" s="332"/>
      <c r="C2" s="92" t="s">
        <v>40</v>
      </c>
      <c r="D2" s="93">
        <f>AVERAGE(N21,N38,N55,N72,N89,N106,N123)</f>
        <v>141.32103889915268</v>
      </c>
      <c r="E2" s="93" t="s">
        <v>91</v>
      </c>
      <c r="F2" s="94">
        <f>F1/D1</f>
        <v>52.975241228070175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38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3507</v>
      </c>
      <c r="G5" s="148">
        <f t="shared" ref="G5:G7" si="0">E5*F5</f>
        <v>199092.39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1779.4503171247366</v>
      </c>
      <c r="N5" s="152">
        <f>M5/L5</f>
        <v>71.178012684989469</v>
      </c>
      <c r="O5" s="154">
        <f>L5-I5</f>
        <v>0</v>
      </c>
      <c r="P5" s="155">
        <f>N5-K5</f>
        <v>-8.8219873150105315</v>
      </c>
      <c r="Q5" s="156">
        <f>N5/K5</f>
        <v>0.88972515856236833</v>
      </c>
      <c r="R5" s="289">
        <f>Q21</f>
        <v>0.89058231713637537</v>
      </c>
      <c r="S5" s="157">
        <v>0.29166666666666669</v>
      </c>
      <c r="T5" s="158">
        <v>0.3737847222222222</v>
      </c>
      <c r="U5" s="159"/>
      <c r="V5" s="160">
        <v>118.24999999999994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-220.54968287526344</v>
      </c>
      <c r="AF5" s="132">
        <f>M5/J5</f>
        <v>0.88972515856236822</v>
      </c>
      <c r="AG5" s="373">
        <f>AF21</f>
        <v>0.89058231713637526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1665</v>
      </c>
      <c r="G6" s="103">
        <f t="shared" si="0"/>
        <v>128771.1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1781.2778603268937</v>
      </c>
      <c r="N6" s="106">
        <f>M6/L6</f>
        <v>71.251114413075754</v>
      </c>
      <c r="O6" s="108">
        <f>L6-I6</f>
        <v>0</v>
      </c>
      <c r="P6" s="109">
        <f>N6-K6</f>
        <v>-8.7488855869242457</v>
      </c>
      <c r="Q6" s="110">
        <f>N6/K6</f>
        <v>0.89063893016344697</v>
      </c>
      <c r="R6" s="290"/>
      <c r="S6" s="47">
        <v>0.37708333333333333</v>
      </c>
      <c r="T6" s="48">
        <v>0.4160300925925926</v>
      </c>
      <c r="U6" s="111">
        <v>4.7500000000000231</v>
      </c>
      <c r="V6" s="112">
        <v>56.083333333333357</v>
      </c>
      <c r="W6" s="113">
        <v>0.4160300925925926</v>
      </c>
      <c r="X6" s="116">
        <v>0.45450231481481479</v>
      </c>
      <c r="Y6" s="12"/>
      <c r="Z6" s="198"/>
      <c r="AA6" s="276"/>
      <c r="AB6" s="277"/>
      <c r="AC6" s="12">
        <v>2</v>
      </c>
      <c r="AD6" s="198"/>
      <c r="AE6" s="117">
        <f>M6-J6</f>
        <v>-218.72213967310631</v>
      </c>
      <c r="AF6" s="110">
        <f>M6/J6</f>
        <v>0.89063893016344686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4086</v>
      </c>
      <c r="G7" s="103">
        <f t="shared" si="0"/>
        <v>243198.72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1782.7657253666209</v>
      </c>
      <c r="N7" s="106">
        <f>M7/L7</f>
        <v>71.31062901466484</v>
      </c>
      <c r="O7" s="108">
        <f>L7-I7</f>
        <v>0</v>
      </c>
      <c r="P7" s="109">
        <f>N7-K7</f>
        <v>-8.6893709853351595</v>
      </c>
      <c r="Q7" s="110">
        <f>N7/K7</f>
        <v>0.89138286268331046</v>
      </c>
      <c r="R7" s="290"/>
      <c r="S7" s="47">
        <v>0.45450231481481479</v>
      </c>
      <c r="T7" s="48">
        <v>0.55000000000000004</v>
      </c>
      <c r="U7" s="111">
        <v>55.399999999999949</v>
      </c>
      <c r="V7" s="112">
        <v>137.51666666666677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-217.23427463337907</v>
      </c>
      <c r="AF7" s="110">
        <f>M7/J7</f>
        <v>0.89138286268331046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1781.1646342727506</v>
      </c>
      <c r="N21" s="138">
        <f>M21/L21</f>
        <v>71.246585370910026</v>
      </c>
      <c r="O21" s="139">
        <f>L21-I21</f>
        <v>0</v>
      </c>
      <c r="P21" s="140">
        <f>N21-K21</f>
        <v>-8.7534146290899741</v>
      </c>
      <c r="Q21" s="141">
        <f>N21/K21</f>
        <v>0.89058231713637537</v>
      </c>
      <c r="R21" s="291"/>
      <c r="S21" s="142">
        <f>S5</f>
        <v>0.29166666666666669</v>
      </c>
      <c r="T21" s="143">
        <f>INDEX(T5:T20,COUNTA(T5:T20))</f>
        <v>0.55000000000000004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>M21-J21</f>
        <v>-218.83536572724938</v>
      </c>
      <c r="AF21" s="141">
        <f>M21/J21</f>
        <v>0.89058231713637526</v>
      </c>
      <c r="AG21" s="360"/>
    </row>
    <row r="22" spans="1:33" ht="15.75" customHeight="1">
      <c r="A22" s="294" t="s">
        <v>189</v>
      </c>
      <c r="B22" s="146" t="s">
        <v>177</v>
      </c>
      <c r="C22" s="287" t="s">
        <v>178</v>
      </c>
      <c r="D22" s="288"/>
      <c r="E22" s="147">
        <v>19.7</v>
      </c>
      <c r="F22" s="159">
        <v>3408</v>
      </c>
      <c r="G22" s="148">
        <f t="shared" ref="G22:G25" si="5">E22*F22</f>
        <v>67137.599999999991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1079.5248570171577</v>
      </c>
      <c r="N22" s="152">
        <f>M22/L22</f>
        <v>83.040373616704443</v>
      </c>
      <c r="O22" s="154">
        <f>L22-I22</f>
        <v>0</v>
      </c>
      <c r="P22" s="155">
        <f>N22-K22</f>
        <v>-9.2673186909878638</v>
      </c>
      <c r="Q22" s="156">
        <f>N22/K22</f>
        <v>0.89960404751429812</v>
      </c>
      <c r="R22" s="289">
        <f>Q38</f>
        <v>0.89187647774392675</v>
      </c>
      <c r="S22" s="157">
        <v>0.20833333333333334</v>
      </c>
      <c r="T22" s="158">
        <v>0.33987268518518521</v>
      </c>
      <c r="U22" s="159"/>
      <c r="V22" s="160">
        <v>189.41666666666669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-120.47514298284227</v>
      </c>
      <c r="AF22" s="156">
        <f>M22/J22</f>
        <v>0.89960404751429812</v>
      </c>
      <c r="AG22" s="358">
        <f>AF38</f>
        <v>0.89187647774392687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11">
        <v>1816</v>
      </c>
      <c r="G23" s="103">
        <f t="shared" si="5"/>
        <v>86023.92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1780.3921568627459</v>
      </c>
      <c r="N23" s="106">
        <f>M23/L23</f>
        <v>84.780578898225997</v>
      </c>
      <c r="O23" s="108">
        <f>L23-I23</f>
        <v>0</v>
      </c>
      <c r="P23" s="109">
        <f>N23-K23</f>
        <v>-10.457516339869244</v>
      </c>
      <c r="Q23" s="110">
        <f>N23/K23</f>
        <v>0.89019607843137294</v>
      </c>
      <c r="R23" s="290"/>
      <c r="S23" s="47">
        <v>0.34305555555555556</v>
      </c>
      <c r="T23" s="48">
        <v>0.38555555555555554</v>
      </c>
      <c r="U23" s="111">
        <v>4.5833333333333037</v>
      </c>
      <c r="V23" s="112">
        <v>61.199999999999974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-219.60784313725412</v>
      </c>
      <c r="AF23" s="110">
        <f>M23/J23</f>
        <v>0.89019607843137294</v>
      </c>
      <c r="AG23" s="359"/>
    </row>
    <row r="24" spans="1:33" ht="15.75" customHeight="1">
      <c r="A24" s="295"/>
      <c r="B24" s="163" t="s">
        <v>185</v>
      </c>
      <c r="C24" s="274" t="s">
        <v>196</v>
      </c>
      <c r="D24" s="275"/>
      <c r="E24" s="101">
        <v>53.76</v>
      </c>
      <c r="F24" s="111">
        <v>2870</v>
      </c>
      <c r="G24" s="103">
        <f t="shared" si="5"/>
        <v>154291.19999999998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1781.0722289260477</v>
      </c>
      <c r="N24" s="106">
        <f>M24/L24</f>
        <v>89.053611446302384</v>
      </c>
      <c r="O24" s="108">
        <f>L24-I24</f>
        <v>0</v>
      </c>
      <c r="P24" s="109">
        <f>N24-K24</f>
        <v>-10.946388553697616</v>
      </c>
      <c r="Q24" s="110">
        <f>N24/K24</f>
        <v>0.89053611446302383</v>
      </c>
      <c r="R24" s="290"/>
      <c r="S24" s="47">
        <v>0.3891087962962963</v>
      </c>
      <c r="T24" s="48">
        <v>0.45624999999999999</v>
      </c>
      <c r="U24" s="111">
        <v>5.1166666666666938</v>
      </c>
      <c r="V24" s="112">
        <v>96.683333333333309</v>
      </c>
      <c r="W24" s="113">
        <v>0.45624999999999999</v>
      </c>
      <c r="X24" s="116">
        <v>0.49530092592592595</v>
      </c>
      <c r="Y24" s="12"/>
      <c r="Z24" s="198"/>
      <c r="AA24" s="276"/>
      <c r="AB24" s="277"/>
      <c r="AC24" s="12">
        <v>2</v>
      </c>
      <c r="AD24" s="198"/>
      <c r="AE24" s="117">
        <f>M24-J24</f>
        <v>-218.92777107395227</v>
      </c>
      <c r="AF24" s="110">
        <f>M24/J24</f>
        <v>0.89053611446302383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2011</v>
      </c>
      <c r="G25" s="103">
        <f t="shared" si="5"/>
        <v>143887.04999999999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1780.5213969503218</v>
      </c>
      <c r="N25" s="106">
        <f>M25/L25</f>
        <v>80.932790770469168</v>
      </c>
      <c r="O25" s="108">
        <f>L25-I25</f>
        <v>0</v>
      </c>
      <c r="P25" s="109">
        <f>N25-K25</f>
        <v>-9.9763001386217383</v>
      </c>
      <c r="Q25" s="110">
        <f>N25/K25</f>
        <v>0.89026069847516087</v>
      </c>
      <c r="R25" s="290"/>
      <c r="S25" s="47">
        <v>0.49530092592592595</v>
      </c>
      <c r="T25" s="48">
        <v>0.54236111111111107</v>
      </c>
      <c r="U25" s="111">
        <v>56.233333333333384</v>
      </c>
      <c r="V25" s="112">
        <v>67.76666666666658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-219.47860304967821</v>
      </c>
      <c r="AF25" s="110">
        <f>M25/J25</f>
        <v>0.89026069847516087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</v>
      </c>
      <c r="M38" s="137">
        <f t="shared" si="8"/>
        <v>1605.3776599390683</v>
      </c>
      <c r="N38" s="138">
        <f>M38/L38</f>
        <v>84.493561049424642</v>
      </c>
      <c r="O38" s="139">
        <f>L38-I38</f>
        <v>0</v>
      </c>
      <c r="P38" s="140">
        <f>N38-K38</f>
        <v>-10.243281055838523</v>
      </c>
      <c r="Q38" s="141">
        <f>N38/K38</f>
        <v>0.89187647774392675</v>
      </c>
      <c r="R38" s="291"/>
      <c r="S38" s="142">
        <f>S22</f>
        <v>0.20833333333333334</v>
      </c>
      <c r="T38" s="143">
        <f>INDEX(T22:T37,COUNTA(T22:T37))</f>
        <v>0.54236111111111107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9</v>
      </c>
      <c r="AD38" s="180">
        <f>SUM(AD22:AD37)</f>
        <v>0</v>
      </c>
      <c r="AE38" s="168">
        <f>M38-J38</f>
        <v>-194.62234006093172</v>
      </c>
      <c r="AF38" s="141">
        <f>M38/J38</f>
        <v>0.89187647774392687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671</v>
      </c>
      <c r="G39" s="148">
        <f t="shared" ref="G39:G42" si="9">E39*F39</f>
        <v>43883.4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1784.0472673559791</v>
      </c>
      <c r="N39" s="152">
        <f>M39/L39</f>
        <v>74.335302806499129</v>
      </c>
      <c r="O39" s="154">
        <f>L39-I39</f>
        <v>0</v>
      </c>
      <c r="P39" s="155">
        <f>N39-K39</f>
        <v>-8.9980305268341993</v>
      </c>
      <c r="Q39" s="156">
        <f>N39/K39</f>
        <v>0.89202363367798965</v>
      </c>
      <c r="R39" s="289">
        <f>Q55</f>
        <v>0.89068037936919431</v>
      </c>
      <c r="S39" s="157">
        <v>0.29196759259259258</v>
      </c>
      <c r="T39" s="158">
        <v>0.30763888888888891</v>
      </c>
      <c r="U39" s="159"/>
      <c r="V39" s="160">
        <v>22.566666666666706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-215.9527326440209</v>
      </c>
      <c r="AF39" s="156">
        <f>M39/J39</f>
        <v>0.89202363367798954</v>
      </c>
      <c r="AG39" s="281">
        <f>AF55</f>
        <v>0.89068037936919442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1249</v>
      </c>
      <c r="G40" s="103">
        <f t="shared" si="9"/>
        <v>74115.66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1781.4580031695734</v>
      </c>
      <c r="N40" s="106">
        <f>M40/L40</f>
        <v>74.227416798732222</v>
      </c>
      <c r="O40" s="108">
        <f>L40-I40</f>
        <v>0</v>
      </c>
      <c r="P40" s="109">
        <f>N40-K40</f>
        <v>-9.1059165346011071</v>
      </c>
      <c r="Q40" s="110">
        <f>N40/K40</f>
        <v>0.89072900158478674</v>
      </c>
      <c r="R40" s="290"/>
      <c r="S40" s="47">
        <v>0.31111111111111112</v>
      </c>
      <c r="T40" s="48">
        <v>0.34032407407407406</v>
      </c>
      <c r="U40" s="111">
        <v>4.9999999999999822</v>
      </c>
      <c r="V40" s="112">
        <v>42.066666666666634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-218.54199683042657</v>
      </c>
      <c r="AF40" s="110">
        <f>M40/J40</f>
        <v>0.89072900158478674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3192</v>
      </c>
      <c r="G41" s="103">
        <f t="shared" si="9"/>
        <v>187274.64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1779.9256505576202</v>
      </c>
      <c r="N41" s="106">
        <f>M41/L41</f>
        <v>77.388071763374796</v>
      </c>
      <c r="O41" s="108">
        <f>L41-I41</f>
        <v>0</v>
      </c>
      <c r="P41" s="109">
        <f>N41-K41</f>
        <v>-9.5684499757556409</v>
      </c>
      <c r="Q41" s="110">
        <f>N41/K41</f>
        <v>0.8899628252788101</v>
      </c>
      <c r="R41" s="290"/>
      <c r="S41" s="47">
        <v>0.34472222222222221</v>
      </c>
      <c r="T41" s="48">
        <v>0.41944444444444445</v>
      </c>
      <c r="U41" s="111">
        <v>6.3333333333333375</v>
      </c>
      <c r="V41" s="112">
        <v>107.60000000000004</v>
      </c>
      <c r="W41" s="113">
        <v>0.41944444444444445</v>
      </c>
      <c r="X41" s="116">
        <v>0.45795138888888887</v>
      </c>
      <c r="Y41" s="12"/>
      <c r="Z41" s="198"/>
      <c r="AA41" s="276"/>
      <c r="AB41" s="277"/>
      <c r="AC41" s="12">
        <v>2</v>
      </c>
      <c r="AD41" s="198"/>
      <c r="AE41" s="117">
        <f>M41-J41</f>
        <v>-220.0743494423798</v>
      </c>
      <c r="AF41" s="110">
        <f>M41/J41</f>
        <v>0.8899628252788101</v>
      </c>
      <c r="AG41" s="282"/>
    </row>
    <row r="42" spans="1:33" ht="15.75" customHeight="1">
      <c r="A42" s="285"/>
      <c r="B42" s="163" t="s">
        <v>185</v>
      </c>
      <c r="C42" s="274" t="s">
        <v>195</v>
      </c>
      <c r="D42" s="275"/>
      <c r="E42" s="101">
        <v>59.54</v>
      </c>
      <c r="F42" s="102">
        <v>2449</v>
      </c>
      <c r="G42" s="103">
        <f t="shared" si="9"/>
        <v>145813.46</v>
      </c>
      <c r="H42" s="26"/>
      <c r="I42" s="104">
        <v>23</v>
      </c>
      <c r="J42" s="105">
        <v>2000</v>
      </c>
      <c r="K42" s="106">
        <f t="shared" si="1"/>
        <v>86.956521739130437</v>
      </c>
      <c r="L42" s="118">
        <v>23</v>
      </c>
      <c r="M42" s="105">
        <f>F42/V42*60</f>
        <v>1780.0121138703826</v>
      </c>
      <c r="N42" s="106">
        <f>M42/L42</f>
        <v>77.391831037842721</v>
      </c>
      <c r="O42" s="108">
        <f>L42-I42</f>
        <v>0</v>
      </c>
      <c r="P42" s="109">
        <f>N42-K42</f>
        <v>-9.5646907012877165</v>
      </c>
      <c r="Q42" s="110">
        <f>N42/K42</f>
        <v>0.8900060569351913</v>
      </c>
      <c r="R42" s="290"/>
      <c r="S42" s="47">
        <v>0.45795138888888887</v>
      </c>
      <c r="T42" s="48">
        <v>0.51527777777777772</v>
      </c>
      <c r="U42" s="111">
        <v>55.449999999999953</v>
      </c>
      <c r="V42" s="112">
        <v>82.549999999999955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-219.98788612961744</v>
      </c>
      <c r="AF42" s="110">
        <f>M42/J42</f>
        <v>0.8900060569351913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1781.3607587383888</v>
      </c>
      <c r="N55" s="138">
        <f t="shared" ref="N55:N61" si="13">M55/L55</f>
        <v>75.802585478229304</v>
      </c>
      <c r="O55" s="139">
        <f t="shared" ref="O55:O61" si="14">L55-I55</f>
        <v>0</v>
      </c>
      <c r="P55" s="140">
        <f t="shared" ref="P55:P61" si="15">N55-K55</f>
        <v>-9.3037975004940989</v>
      </c>
      <c r="Q55" s="141">
        <f t="shared" ref="Q55:Q61" si="16">N55/K55</f>
        <v>0.89068037936919431</v>
      </c>
      <c r="R55" s="291"/>
      <c r="S55" s="142">
        <f>S39</f>
        <v>0.29196759259259258</v>
      </c>
      <c r="T55" s="143">
        <f>INDEX(T39:T54,COUNTA(T39:T54))</f>
        <v>0.51527777777777772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6</v>
      </c>
      <c r="AD55" s="191">
        <f>SUM(AD39:AD54)</f>
        <v>0</v>
      </c>
      <c r="AE55" s="168">
        <f t="shared" ref="AE55:AE61" si="17">M55-J55</f>
        <v>-218.63924126161123</v>
      </c>
      <c r="AF55" s="141">
        <f t="shared" ref="AF55:AF61" si="18">M55/J55</f>
        <v>0.89068037936919442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202</v>
      </c>
      <c r="D56" s="362"/>
      <c r="E56" s="147">
        <v>71.84</v>
      </c>
      <c r="F56" s="97">
        <v>1000</v>
      </c>
      <c r="G56" s="148">
        <f t="shared" ref="G56:G61" si="19">E56*F56</f>
        <v>71840</v>
      </c>
      <c r="H56" s="149"/>
      <c r="I56" s="150">
        <v>19</v>
      </c>
      <c r="J56" s="151">
        <v>1800</v>
      </c>
      <c r="K56" s="152">
        <f>J56/I56</f>
        <v>94.736842105263165</v>
      </c>
      <c r="L56" s="153">
        <v>19</v>
      </c>
      <c r="M56" s="151">
        <f t="shared" ref="M56:M61" si="20">F56/V56*60</f>
        <v>1605.7091882248014</v>
      </c>
      <c r="N56" s="152">
        <f t="shared" si="13"/>
        <v>84.511009906568503</v>
      </c>
      <c r="O56" s="154">
        <f t="shared" si="14"/>
        <v>0</v>
      </c>
      <c r="P56" s="155">
        <f t="shared" si="15"/>
        <v>-10.225832198694661</v>
      </c>
      <c r="Q56" s="156">
        <f t="shared" si="16"/>
        <v>0.89206066012488971</v>
      </c>
      <c r="R56" s="289">
        <f>Q72</f>
        <v>0.89165336848161048</v>
      </c>
      <c r="S56" s="157">
        <v>0.29166666666666669</v>
      </c>
      <c r="T56" s="158">
        <v>0.31761574074074073</v>
      </c>
      <c r="U56" s="159"/>
      <c r="V56" s="160">
        <v>37.366666666666617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-194.29081177519856</v>
      </c>
      <c r="AF56" s="156">
        <f t="shared" si="18"/>
        <v>0.89206066012488971</v>
      </c>
      <c r="AG56" s="281">
        <f>AF72</f>
        <v>0.89165336848161036</v>
      </c>
    </row>
    <row r="57" spans="1:33" ht="15.75" customHeight="1">
      <c r="A57" s="295"/>
      <c r="B57" s="100" t="s">
        <v>198</v>
      </c>
      <c r="C57" s="361" t="s">
        <v>226</v>
      </c>
      <c r="D57" s="361"/>
      <c r="E57" s="101">
        <v>56.43</v>
      </c>
      <c r="F57" s="102">
        <v>1255</v>
      </c>
      <c r="G57" s="103">
        <f t="shared" si="19"/>
        <v>70819.649999999994</v>
      </c>
      <c r="H57" s="26"/>
      <c r="I57" s="104">
        <v>19</v>
      </c>
      <c r="J57" s="105">
        <v>1800</v>
      </c>
      <c r="K57" s="106">
        <f t="shared" ref="K57:K61" si="21">J57/I57</f>
        <v>94.736842105263165</v>
      </c>
      <c r="L57" s="107">
        <v>19</v>
      </c>
      <c r="M57" s="105">
        <f t="shared" si="20"/>
        <v>1606.1144685389256</v>
      </c>
      <c r="N57" s="106">
        <f t="shared" si="13"/>
        <v>84.532340449417134</v>
      </c>
      <c r="O57" s="108">
        <f t="shared" si="14"/>
        <v>0</v>
      </c>
      <c r="P57" s="109">
        <f t="shared" si="15"/>
        <v>-10.20450165584603</v>
      </c>
      <c r="Q57" s="110">
        <f t="shared" si="16"/>
        <v>0.89228581585495859</v>
      </c>
      <c r="R57" s="290"/>
      <c r="S57" s="47">
        <v>0.32091435185185185</v>
      </c>
      <c r="T57" s="48">
        <v>0.35347222222222224</v>
      </c>
      <c r="U57" s="111">
        <v>4.7500000000000231</v>
      </c>
      <c r="V57" s="112">
        <v>46.883333333333361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-193.88553146107438</v>
      </c>
      <c r="AF57" s="110">
        <f t="shared" si="18"/>
        <v>0.8922858158549587</v>
      </c>
      <c r="AG57" s="282"/>
    </row>
    <row r="58" spans="1:33" ht="15.75" customHeight="1">
      <c r="A58" s="295"/>
      <c r="B58" s="100" t="s">
        <v>190</v>
      </c>
      <c r="C58" s="361" t="s">
        <v>191</v>
      </c>
      <c r="D58" s="361"/>
      <c r="E58" s="101">
        <v>57.3</v>
      </c>
      <c r="F58" s="102">
        <v>1319</v>
      </c>
      <c r="G58" s="103">
        <f t="shared" si="19"/>
        <v>75578.7</v>
      </c>
      <c r="H58" s="26"/>
      <c r="I58" s="104">
        <v>22</v>
      </c>
      <c r="J58" s="105">
        <v>1800</v>
      </c>
      <c r="K58" s="106">
        <f t="shared" si="21"/>
        <v>81.818181818181813</v>
      </c>
      <c r="L58" s="107">
        <v>22</v>
      </c>
      <c r="M58" s="105">
        <f t="shared" si="20"/>
        <v>1605.273833671401</v>
      </c>
      <c r="N58" s="106">
        <f t="shared" si="13"/>
        <v>72.966992439609143</v>
      </c>
      <c r="O58" s="108">
        <f t="shared" si="14"/>
        <v>0</v>
      </c>
      <c r="P58" s="109">
        <f t="shared" si="15"/>
        <v>-8.8511893785726699</v>
      </c>
      <c r="Q58" s="110">
        <f t="shared" si="16"/>
        <v>0.89181879648411178</v>
      </c>
      <c r="R58" s="290"/>
      <c r="S58" s="47">
        <v>0.35694444444444445</v>
      </c>
      <c r="T58" s="48">
        <v>0.39118055555555553</v>
      </c>
      <c r="U58" s="111">
        <v>4.9999999999999822</v>
      </c>
      <c r="V58" s="112">
        <v>49.299999999999955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-194.72616632859899</v>
      </c>
      <c r="AF58" s="110">
        <f t="shared" si="18"/>
        <v>0.89181879648411166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1370</v>
      </c>
      <c r="G59" s="103">
        <f t="shared" si="19"/>
        <v>79090.099999999991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1604.9463065408386</v>
      </c>
      <c r="N59" s="106">
        <f t="shared" si="13"/>
        <v>72.952104842765394</v>
      </c>
      <c r="O59" s="108">
        <f t="shared" si="14"/>
        <v>0</v>
      </c>
      <c r="P59" s="109">
        <f t="shared" si="15"/>
        <v>-8.8660769754164193</v>
      </c>
      <c r="Q59" s="110">
        <f t="shared" si="16"/>
        <v>0.8916368369671327</v>
      </c>
      <c r="R59" s="290"/>
      <c r="S59" s="47">
        <v>0.39444444444444443</v>
      </c>
      <c r="T59" s="48">
        <v>0.43001157407407409</v>
      </c>
      <c r="U59" s="111">
        <v>4.7000000000000153</v>
      </c>
      <c r="V59" s="112">
        <v>51.216666666666704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-195.05369345916142</v>
      </c>
      <c r="AF59" s="200">
        <f t="shared" si="18"/>
        <v>0.89163683696713258</v>
      </c>
      <c r="AG59" s="282"/>
    </row>
    <row r="60" spans="1:33" ht="15.75" customHeight="1">
      <c r="A60" s="296"/>
      <c r="B60" s="100" t="s">
        <v>198</v>
      </c>
      <c r="C60" s="361" t="s">
        <v>199</v>
      </c>
      <c r="D60" s="361"/>
      <c r="E60" s="101">
        <v>32.06</v>
      </c>
      <c r="F60" s="105">
        <v>837</v>
      </c>
      <c r="G60" s="103">
        <f t="shared" si="19"/>
        <v>26834.22</v>
      </c>
      <c r="H60" s="13"/>
      <c r="I60" s="104">
        <v>19</v>
      </c>
      <c r="J60" s="105">
        <v>3600</v>
      </c>
      <c r="K60" s="106">
        <f t="shared" si="21"/>
        <v>189.47368421052633</v>
      </c>
      <c r="L60" s="118">
        <v>19</v>
      </c>
      <c r="M60" s="105">
        <f t="shared" si="20"/>
        <v>3212.3667377398842</v>
      </c>
      <c r="N60" s="106">
        <f t="shared" si="13"/>
        <v>169.07193356525707</v>
      </c>
      <c r="O60" s="108">
        <f t="shared" si="14"/>
        <v>0</v>
      </c>
      <c r="P60" s="109">
        <f t="shared" si="15"/>
        <v>-20.40175064526926</v>
      </c>
      <c r="Q60" s="110">
        <f t="shared" si="16"/>
        <v>0.89232409381663447</v>
      </c>
      <c r="R60" s="290"/>
      <c r="S60" s="47">
        <v>0.43358796296296298</v>
      </c>
      <c r="T60" s="48">
        <v>0.44444444444444442</v>
      </c>
      <c r="U60" s="111">
        <v>5.1500000000000057</v>
      </c>
      <c r="V60" s="112">
        <v>15.633333333333272</v>
      </c>
      <c r="W60" s="113">
        <v>0.44444444444444442</v>
      </c>
      <c r="X60" s="116">
        <v>0.48333333333333334</v>
      </c>
      <c r="Y60" s="12"/>
      <c r="Z60" s="198"/>
      <c r="AA60" s="276"/>
      <c r="AB60" s="277"/>
      <c r="AC60" s="12">
        <v>1</v>
      </c>
      <c r="AD60" s="198"/>
      <c r="AE60" s="199">
        <f t="shared" si="17"/>
        <v>-387.63326226011577</v>
      </c>
      <c r="AF60" s="200">
        <f t="shared" si="18"/>
        <v>0.89232409381663447</v>
      </c>
      <c r="AG60" s="282"/>
    </row>
    <row r="61" spans="1:33" ht="15.75" customHeight="1">
      <c r="A61" s="296"/>
      <c r="B61" s="100" t="s">
        <v>179</v>
      </c>
      <c r="C61" s="361" t="s">
        <v>181</v>
      </c>
      <c r="D61" s="361"/>
      <c r="E61" s="101">
        <v>29.97</v>
      </c>
      <c r="F61" s="105">
        <v>2568</v>
      </c>
      <c r="G61" s="121">
        <f t="shared" si="19"/>
        <v>76962.959999999992</v>
      </c>
      <c r="H61" s="122"/>
      <c r="I61" s="104">
        <v>21</v>
      </c>
      <c r="J61" s="105">
        <v>2790</v>
      </c>
      <c r="K61" s="106">
        <f t="shared" si="21"/>
        <v>132.85714285714286</v>
      </c>
      <c r="L61" s="118">
        <v>21</v>
      </c>
      <c r="M61" s="105">
        <f t="shared" si="20"/>
        <v>2483.1587429492333</v>
      </c>
      <c r="N61" s="106">
        <f t="shared" si="13"/>
        <v>118.24565442615396</v>
      </c>
      <c r="O61" s="108">
        <f t="shared" si="14"/>
        <v>0</v>
      </c>
      <c r="P61" s="109">
        <f t="shared" si="15"/>
        <v>-14.611488430988899</v>
      </c>
      <c r="Q61" s="110">
        <f t="shared" si="16"/>
        <v>0.89002105482051364</v>
      </c>
      <c r="R61" s="290"/>
      <c r="S61" s="47">
        <v>0.48333333333333334</v>
      </c>
      <c r="T61" s="48">
        <v>0.52642361111111113</v>
      </c>
      <c r="U61" s="111">
        <v>56.000000000000043</v>
      </c>
      <c r="V61" s="112">
        <v>62.050000000000026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-306.84125705076667</v>
      </c>
      <c r="AF61" s="200">
        <f t="shared" si="18"/>
        <v>0.89002105482051375</v>
      </c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2265</v>
      </c>
      <c r="K72" s="138">
        <f t="shared" ref="K72:K73" si="23">J72/I72</f>
        <v>111.39344262295083</v>
      </c>
      <c r="L72" s="136">
        <f t="shared" ref="L72:M72" si="24">AVERAGE(L56:L71)</f>
        <v>20.333333333333332</v>
      </c>
      <c r="M72" s="137">
        <f t="shared" si="24"/>
        <v>2019.5948796108476</v>
      </c>
      <c r="N72" s="138">
        <f>M72/L72</f>
        <v>99.324338341517105</v>
      </c>
      <c r="O72" s="139">
        <f>L72-I72</f>
        <v>0</v>
      </c>
      <c r="P72" s="140">
        <f>N72-K72</f>
        <v>-12.069104281433724</v>
      </c>
      <c r="Q72" s="141">
        <f>N72/K72</f>
        <v>0.89165336848161048</v>
      </c>
      <c r="R72" s="291"/>
      <c r="S72" s="142">
        <f>S56</f>
        <v>0.29166666666666669</v>
      </c>
      <c r="T72" s="143">
        <f>INDEX(T56:T71,COUNTA(T56:T71))</f>
        <v>0.52642361111111113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6</v>
      </c>
      <c r="AD72" s="191">
        <f>SUM(AD56:AD71)</f>
        <v>0</v>
      </c>
      <c r="AE72" s="168">
        <f>M72-J72</f>
        <v>-245.40512038915244</v>
      </c>
      <c r="AF72" s="141">
        <f>M72/J72</f>
        <v>0.89165336848161036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1000</v>
      </c>
      <c r="G73" s="121">
        <f t="shared" ref="G73" si="25">E73*F73</f>
        <v>27050</v>
      </c>
      <c r="H73" s="122"/>
      <c r="I73" s="104">
        <v>6</v>
      </c>
      <c r="J73" s="105">
        <v>3273</v>
      </c>
      <c r="K73" s="106">
        <f t="shared" si="23"/>
        <v>545.5</v>
      </c>
      <c r="L73" s="107">
        <v>6</v>
      </c>
      <c r="M73" s="105">
        <f>F73/V73*60</f>
        <v>2958.0936729663185</v>
      </c>
      <c r="N73" s="106">
        <f>M73/L73</f>
        <v>493.01561216105307</v>
      </c>
      <c r="O73" s="108">
        <f>L73-I73</f>
        <v>0</v>
      </c>
      <c r="P73" s="109">
        <f>N73-K73</f>
        <v>-52.48438783894693</v>
      </c>
      <c r="Q73" s="110">
        <f>N73/K73</f>
        <v>0.90378664007525766</v>
      </c>
      <c r="R73" s="289">
        <f>Q89</f>
        <v>0.90378664007525766</v>
      </c>
      <c r="S73" s="47">
        <v>0.4777777777777778</v>
      </c>
      <c r="T73" s="48">
        <v>0.49186342592592591</v>
      </c>
      <c r="U73" s="111">
        <v>4.8166666666667268</v>
      </c>
      <c r="V73" s="112">
        <v>20.283333333333282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-314.90632703368146</v>
      </c>
      <c r="AF73" s="156">
        <f>M73/J73</f>
        <v>0.90378664007525777</v>
      </c>
      <c r="AG73" s="281">
        <f>AF89</f>
        <v>0.90378664007525777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3273</v>
      </c>
      <c r="K89" s="138">
        <f t="shared" ref="K89" si="27">J89/I89</f>
        <v>545.5</v>
      </c>
      <c r="L89" s="136">
        <f t="shared" ref="L89:M89" si="28">AVERAGE(L73:L88)</f>
        <v>6</v>
      </c>
      <c r="M89" s="137">
        <f t="shared" si="28"/>
        <v>2958.0936729663185</v>
      </c>
      <c r="N89" s="138">
        <f>M89/L89</f>
        <v>493.01561216105307</v>
      </c>
      <c r="O89" s="139">
        <f>L89-I89</f>
        <v>0</v>
      </c>
      <c r="P89" s="140">
        <f>N89-K89</f>
        <v>-52.48438783894693</v>
      </c>
      <c r="Q89" s="141">
        <f>N89/K89</f>
        <v>0.90378664007525766</v>
      </c>
      <c r="R89" s="291"/>
      <c r="S89" s="142">
        <f>S73</f>
        <v>0.4777777777777778</v>
      </c>
      <c r="T89" s="143">
        <f>INDEX(T73:T88,COUNTA(T73:T88))</f>
        <v>0.49186342592592591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-314.90632703368146</v>
      </c>
      <c r="AF89" s="141">
        <f>M89/J89</f>
        <v>0.90378664007525777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208</v>
      </c>
      <c r="D90" s="288"/>
      <c r="E90" s="147">
        <v>56.79</v>
      </c>
      <c r="F90" s="97">
        <v>1708</v>
      </c>
      <c r="G90" s="148">
        <f t="shared" ref="G90:G92" si="29">E90*F90</f>
        <v>96997.319999999992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1781.2282734646601</v>
      </c>
      <c r="N90" s="152">
        <f>M90/L90</f>
        <v>77.444707541941739</v>
      </c>
      <c r="O90" s="154">
        <f>L90-I90</f>
        <v>0</v>
      </c>
      <c r="P90" s="155">
        <f>N90-K90</f>
        <v>-9.5118141971886985</v>
      </c>
      <c r="Q90" s="156">
        <f>N90/K90</f>
        <v>0.89061413673232992</v>
      </c>
      <c r="R90" s="289">
        <f>Q106</f>
        <v>0.89017145851630941</v>
      </c>
      <c r="S90" s="157">
        <v>0.70865740740740746</v>
      </c>
      <c r="T90" s="158">
        <v>0.74861111111111112</v>
      </c>
      <c r="U90" s="159"/>
      <c r="V90" s="160">
        <v>57.533333333333267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-218.77172653533989</v>
      </c>
      <c r="AF90" s="156">
        <f>M90/J90</f>
        <v>0.89061413673233003</v>
      </c>
      <c r="AG90" s="281">
        <f>AF106</f>
        <v>0.89017145851630941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02">
        <v>1334</v>
      </c>
      <c r="G91" s="103">
        <f t="shared" si="29"/>
        <v>75864.58</v>
      </c>
      <c r="H91" s="26"/>
      <c r="I91" s="104">
        <v>23</v>
      </c>
      <c r="J91" s="105">
        <v>2000</v>
      </c>
      <c r="K91" s="106">
        <f t="shared" ref="K91:K92" si="30">J91/I91</f>
        <v>86.956521739130437</v>
      </c>
      <c r="L91" s="107">
        <v>23</v>
      </c>
      <c r="M91" s="105">
        <f>F91/V91*60</f>
        <v>1779.9851742031155</v>
      </c>
      <c r="N91" s="106">
        <f>M91/L91</f>
        <v>77.39065974796155</v>
      </c>
      <c r="O91" s="108">
        <f>L91-I91</f>
        <v>0</v>
      </c>
      <c r="P91" s="109">
        <f>N91-K91</f>
        <v>-9.5658619911688874</v>
      </c>
      <c r="Q91" s="110">
        <f>N91/K91</f>
        <v>0.88999258710155782</v>
      </c>
      <c r="R91" s="290"/>
      <c r="S91" s="47">
        <v>0.75210648148148151</v>
      </c>
      <c r="T91" s="48">
        <v>0.78333333333333333</v>
      </c>
      <c r="U91" s="111">
        <v>5.0333333333333741</v>
      </c>
      <c r="V91" s="112">
        <v>44.966666666666612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-220.01482579688445</v>
      </c>
      <c r="AF91" s="110">
        <f>M91/J91</f>
        <v>0.88999258710155782</v>
      </c>
      <c r="AG91" s="282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02">
        <v>1499</v>
      </c>
      <c r="G92" s="103">
        <f t="shared" si="29"/>
        <v>71352.400000000009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1779.8153034300808</v>
      </c>
      <c r="N92" s="106">
        <f>M92/L92</f>
        <v>77.383274062177421</v>
      </c>
      <c r="O92" s="108">
        <f>L92-I92</f>
        <v>0</v>
      </c>
      <c r="P92" s="109">
        <f>N92-K92</f>
        <v>-9.5732476769530166</v>
      </c>
      <c r="Q92" s="110">
        <f>N92/K92</f>
        <v>0.88990765171504027</v>
      </c>
      <c r="R92" s="290"/>
      <c r="S92" s="47">
        <v>0.78782407407407407</v>
      </c>
      <c r="T92" s="48">
        <v>0.82291666666666663</v>
      </c>
      <c r="U92" s="111">
        <v>6.466666666666665</v>
      </c>
      <c r="V92" s="112">
        <v>50.533333333333289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-220.1846965699192</v>
      </c>
      <c r="AF92" s="110">
        <f>M92/J92</f>
        <v>0.88990765171504038</v>
      </c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23</v>
      </c>
      <c r="J106" s="137">
        <f t="shared" si="31"/>
        <v>2000</v>
      </c>
      <c r="K106" s="138">
        <f t="shared" ref="K106" si="32">J106/I106</f>
        <v>86.956521739130437</v>
      </c>
      <c r="L106" s="136">
        <f t="shared" ref="L106:M106" si="33">AVERAGE(L90:L105)</f>
        <v>23</v>
      </c>
      <c r="M106" s="137">
        <f t="shared" si="33"/>
        <v>1780.3429170326187</v>
      </c>
      <c r="N106" s="138">
        <f>M106/L106</f>
        <v>77.406213784026903</v>
      </c>
      <c r="O106" s="139">
        <f>L106-I106</f>
        <v>0</v>
      </c>
      <c r="P106" s="140">
        <f>N106-K106</f>
        <v>-9.5503079551035341</v>
      </c>
      <c r="Q106" s="141">
        <f>N106/K106</f>
        <v>0.89017145851630941</v>
      </c>
      <c r="R106" s="291"/>
      <c r="S106" s="142">
        <f>S90</f>
        <v>0.70865740740740746</v>
      </c>
      <c r="T106" s="143">
        <f>INDEX(T90:T105,COUNTA(T90:T105))</f>
        <v>0.82291666666666663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3</v>
      </c>
      <c r="AD106" s="180">
        <f t="shared" si="35"/>
        <v>0</v>
      </c>
      <c r="AE106" s="168">
        <f>M106-J106</f>
        <v>-219.65708296738126</v>
      </c>
      <c r="AF106" s="141">
        <f>M106/J106</f>
        <v>0.89017145851630941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1528</v>
      </c>
      <c r="G107" s="148">
        <f t="shared" ref="G107:G110" si="36">E107*F107</f>
        <v>87554.4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1781.9241982507328</v>
      </c>
      <c r="N107" s="152">
        <f>M107/L107</f>
        <v>84.8535332500349</v>
      </c>
      <c r="O107" s="154">
        <f>L107-I107</f>
        <v>0</v>
      </c>
      <c r="P107" s="155">
        <f>N107-K107</f>
        <v>-10.384561988060341</v>
      </c>
      <c r="Q107" s="156">
        <f>N107/K107</f>
        <v>0.89096209912536639</v>
      </c>
      <c r="R107" s="289">
        <f>Q123</f>
        <v>0.89086047597483509</v>
      </c>
      <c r="S107" s="157">
        <v>0.70833333333333337</v>
      </c>
      <c r="T107" s="158">
        <v>0.74406249999999996</v>
      </c>
      <c r="U107" s="159"/>
      <c r="V107" s="160">
        <v>51.449999999999889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-218.07580174926716</v>
      </c>
      <c r="AF107" s="156">
        <f>M107/J107</f>
        <v>0.89096209912536639</v>
      </c>
      <c r="AG107" s="358">
        <f>AF123</f>
        <v>0.89086047597483509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11">
        <v>507</v>
      </c>
      <c r="G108" s="103">
        <f t="shared" si="36"/>
        <v>25689.690000000002</v>
      </c>
      <c r="H108" s="26"/>
      <c r="I108" s="104">
        <v>20</v>
      </c>
      <c r="J108" s="105">
        <v>2000</v>
      </c>
      <c r="K108" s="106">
        <f t="shared" ref="K108:K110" si="37">J108/I108</f>
        <v>100</v>
      </c>
      <c r="L108" s="107">
        <v>20</v>
      </c>
      <c r="M108" s="105">
        <f>F108/V108*60</f>
        <v>1782.4218749999941</v>
      </c>
      <c r="N108" s="106">
        <f>M108/L108</f>
        <v>89.121093749999702</v>
      </c>
      <c r="O108" s="108">
        <f>L108-I108</f>
        <v>0</v>
      </c>
      <c r="P108" s="109">
        <f>N108-K108</f>
        <v>-10.878906250000298</v>
      </c>
      <c r="Q108" s="110">
        <f>N108/K108</f>
        <v>0.89121093749999702</v>
      </c>
      <c r="R108" s="290"/>
      <c r="S108" s="47">
        <v>0.74722222222222223</v>
      </c>
      <c r="T108" s="48">
        <v>0.75907407407407412</v>
      </c>
      <c r="U108" s="111">
        <v>4.5500000000000718</v>
      </c>
      <c r="V108" s="112">
        <v>17.066666666666723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-217.57812500000591</v>
      </c>
      <c r="AF108" s="110">
        <f>M108/J108</f>
        <v>0.89121093749999702</v>
      </c>
      <c r="AG108" s="359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11">
        <v>1433</v>
      </c>
      <c r="G109" s="103">
        <f t="shared" si="36"/>
        <v>77510.97</v>
      </c>
      <c r="H109" s="26"/>
      <c r="I109" s="104">
        <v>19</v>
      </c>
      <c r="J109" s="105">
        <v>2000</v>
      </c>
      <c r="K109" s="106">
        <f t="shared" si="37"/>
        <v>105.26315789473684</v>
      </c>
      <c r="L109" s="107">
        <v>19</v>
      </c>
      <c r="M109" s="105">
        <f>F109/V109*60</f>
        <v>1781.3535911602157</v>
      </c>
      <c r="N109" s="106">
        <f>M109/L109</f>
        <v>93.755452166327146</v>
      </c>
      <c r="O109" s="108">
        <f>L109-I109</f>
        <v>0</v>
      </c>
      <c r="P109" s="109">
        <f>N109-K109</f>
        <v>-11.50770572840969</v>
      </c>
      <c r="Q109" s="110">
        <f>N109/K109</f>
        <v>0.89067679558010793</v>
      </c>
      <c r="R109" s="290"/>
      <c r="S109" s="47">
        <v>0.7631944444444444</v>
      </c>
      <c r="T109" s="48">
        <v>0.79671296296296301</v>
      </c>
      <c r="U109" s="111">
        <v>5.933333333333195</v>
      </c>
      <c r="V109" s="112">
        <v>48.266666666666808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-218.64640883978427</v>
      </c>
      <c r="AF109" s="110">
        <f>M109/J109</f>
        <v>0.89067679558010782</v>
      </c>
      <c r="AG109" s="359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02">
        <v>1774</v>
      </c>
      <c r="G110" s="103">
        <f t="shared" si="36"/>
        <v>103193.58</v>
      </c>
      <c r="H110" s="26"/>
      <c r="I110" s="104">
        <v>19</v>
      </c>
      <c r="J110" s="105">
        <v>1800</v>
      </c>
      <c r="K110" s="106">
        <f t="shared" si="37"/>
        <v>94.736842105263165</v>
      </c>
      <c r="L110" s="107">
        <v>19</v>
      </c>
      <c r="M110" s="105">
        <f>F110/V110*60</f>
        <v>1603.0120481927713</v>
      </c>
      <c r="N110" s="106">
        <f>M110/L110</f>
        <v>84.369055168040589</v>
      </c>
      <c r="O110" s="108">
        <f>L110-I110</f>
        <v>0</v>
      </c>
      <c r="P110" s="109">
        <f>N110-K110</f>
        <v>-10.367786937222576</v>
      </c>
      <c r="Q110" s="110">
        <f>N110/K110</f>
        <v>0.89056224899598391</v>
      </c>
      <c r="R110" s="290"/>
      <c r="S110" s="47">
        <v>0.8</v>
      </c>
      <c r="T110" s="48">
        <v>0.84611111111111115</v>
      </c>
      <c r="U110" s="111">
        <v>4.7333333333333272</v>
      </c>
      <c r="V110" s="112">
        <v>66.399999999999991</v>
      </c>
      <c r="W110" s="113"/>
      <c r="X110" s="116"/>
      <c r="Y110" s="12"/>
      <c r="Z110" s="198"/>
      <c r="AA110" s="276"/>
      <c r="AB110" s="277"/>
      <c r="AC110" s="12">
        <v>1</v>
      </c>
      <c r="AD110" s="198"/>
      <c r="AE110" s="117">
        <f>M110-J110</f>
        <v>-196.98795180722868</v>
      </c>
      <c r="AF110" s="110">
        <f>M110/J110</f>
        <v>0.89056224899598402</v>
      </c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19.75</v>
      </c>
      <c r="J123" s="137">
        <f t="shared" si="38"/>
        <v>1950</v>
      </c>
      <c r="K123" s="138">
        <f t="shared" ref="K123" si="39">J123/I123</f>
        <v>98.734177215189874</v>
      </c>
      <c r="L123" s="136">
        <f t="shared" ref="L123:M123" si="40">AVERAGE(L107:L122)</f>
        <v>19.75</v>
      </c>
      <c r="M123" s="137">
        <f t="shared" si="40"/>
        <v>1737.1779281509284</v>
      </c>
      <c r="N123" s="138">
        <f>M123/L123</f>
        <v>87.958376108907771</v>
      </c>
      <c r="O123" s="139">
        <f>L123-I123</f>
        <v>0</v>
      </c>
      <c r="P123" s="140">
        <f>N123-K123</f>
        <v>-10.775801106282103</v>
      </c>
      <c r="Q123" s="141">
        <f>N123/K123</f>
        <v>0.89086047597483509</v>
      </c>
      <c r="R123" s="291"/>
      <c r="S123" s="142">
        <f>S107</f>
        <v>0.70833333333333337</v>
      </c>
      <c r="T123" s="143">
        <f>INDEX(T107:T122,COUNTA(T107:T122))</f>
        <v>0.84611111111111115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4</v>
      </c>
      <c r="AD123" s="180">
        <f t="shared" si="42"/>
        <v>0</v>
      </c>
      <c r="AE123" s="168">
        <f>M123-J123</f>
        <v>-212.82207184907156</v>
      </c>
      <c r="AF123" s="141">
        <f>M123/J123</f>
        <v>0.89086047597483509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258" priority="2" operator="greaterThan">
      <formula>0</formula>
    </cfRule>
  </conditionalFormatting>
  <conditionalFormatting sqref="P5:P123 AE5:AE123">
    <cfRule type="cellIs" dxfId="257" priority="5" operator="lessThan">
      <formula>0</formula>
    </cfRule>
  </conditionalFormatting>
  <conditionalFormatting sqref="Q5:Q123 AF5:AF123">
    <cfRule type="cellIs" dxfId="256" priority="3" operator="greaterThan">
      <formula>1</formula>
    </cfRule>
    <cfRule type="cellIs" dxfId="255" priority="4" operator="lessThan">
      <formula>0.8</formula>
    </cfRule>
  </conditionalFormatting>
  <conditionalFormatting sqref="AG5 R5:R123 AG90:AG107">
    <cfRule type="cellIs" dxfId="254" priority="6" operator="lessThan">
      <formula>0.8</formula>
    </cfRule>
  </conditionalFormatting>
  <conditionalFormatting sqref="AG22">
    <cfRule type="cellIs" dxfId="253" priority="10" operator="lessThan">
      <formula>0.8</formula>
    </cfRule>
  </conditionalFormatting>
  <conditionalFormatting sqref="AG37">
    <cfRule type="cellIs" dxfId="252" priority="9" operator="lessThan">
      <formula>0.8</formula>
    </cfRule>
  </conditionalFormatting>
  <conditionalFormatting sqref="AG39:AG74">
    <cfRule type="cellIs" dxfId="251" priority="7" operator="lessThan">
      <formula>0.8</formula>
    </cfRule>
  </conditionalFormatting>
  <conditionalFormatting sqref="AG80:AG88">
    <cfRule type="cellIs" dxfId="250" priority="8" operator="lessThan">
      <formula>0.8</formula>
    </cfRule>
  </conditionalFormatting>
  <conditionalFormatting sqref="AG122">
    <cfRule type="cellIs" dxfId="249" priority="1" operator="lessThan">
      <formula>0.8</formula>
    </cfRule>
  </conditionalFormatting>
  <dataValidations count="1">
    <dataValidation type="list" allowBlank="1" showInputMessage="1" showErrorMessage="1" sqref="AA5:AB123" xr:uid="{7D82F90E-7C2A-4854-9CFF-A51C3B191BE6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B8B9-B795-42D4-861B-9E0DAA533380}">
  <sheetPr>
    <tabColor theme="8" tint="0.59999389629810485"/>
  </sheetPr>
  <dimension ref="B1:AR42"/>
  <sheetViews>
    <sheetView zoomScale="70" zoomScaleNormal="70" workbookViewId="0">
      <selection activeCell="Q18" sqref="Q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237</v>
      </c>
      <c r="D3" s="263"/>
      <c r="E3" s="3" t="s">
        <v>2</v>
      </c>
      <c r="F3" s="264">
        <f>'0210(18度C)'!D1+'0210(4度C)'!D1</f>
        <v>149487</v>
      </c>
      <c r="G3" s="265"/>
      <c r="H3" s="3" t="s">
        <v>3</v>
      </c>
      <c r="I3" s="266">
        <f>'0210(18度C)'!F1+'0210(4度C)'!F1</f>
        <v>4628863.8399999989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524.67819855234814</v>
      </c>
      <c r="F6" s="239" t="e">
        <f>AVERAGE(#REF!,D14:K14)</f>
        <v>#REF!</v>
      </c>
      <c r="G6" s="240">
        <f>AVERAGE(D14:K14)</f>
        <v>183.34733354138748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'0210(4度C)'!Y2</f>
        <v>0</v>
      </c>
      <c r="P6" s="229">
        <f>'0210(4度C)'!Z2</f>
        <v>0</v>
      </c>
      <c r="Q6" s="229">
        <f>'0210(4度C)'!AC2</f>
        <v>47</v>
      </c>
      <c r="R6" s="229">
        <f>'0210(4度C)'!AD2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465.97489878942844</v>
      </c>
      <c r="F7" s="235" t="e">
        <f>AVERAGE(#REF!,D15:K15)</f>
        <v>#REF!</v>
      </c>
      <c r="G7" s="236">
        <f>AVERAGE(D15:K15)</f>
        <v>164.8098101783315</v>
      </c>
      <c r="H7" s="237"/>
      <c r="I7" s="236">
        <f>AVERAGE(L15:O15)</f>
        <v>82.654069026555234</v>
      </c>
      <c r="J7" s="237"/>
      <c r="K7" s="236">
        <f>AVERAGE(D33:O33)</f>
        <v>653.17769961703414</v>
      </c>
      <c r="L7" s="237"/>
      <c r="M7" s="236">
        <f>AVERAGE(P33:X33)</f>
        <v>695.82495831254778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0.88899241914040361</v>
      </c>
      <c r="F8" s="243" t="e">
        <f>AVERAGE(D16:K16,#REF!)</f>
        <v>#REF!</v>
      </c>
      <c r="G8" s="222">
        <f>AVERAGE(D16:K16)</f>
        <v>0.89366530077266015</v>
      </c>
      <c r="H8" s="223"/>
      <c r="I8" s="222">
        <f>AVERAGE(L16:O16)</f>
        <v>0.89020684860563049</v>
      </c>
      <c r="J8" s="223"/>
      <c r="K8" s="222">
        <f>AVERAGE(D34:O34)</f>
        <v>0.88794768957658621</v>
      </c>
      <c r="L8" s="223"/>
      <c r="M8" s="222">
        <f>AVERAGE(P34:X34)</f>
        <v>0.88508744119863747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94.736842105263165</v>
      </c>
      <c r="G14" s="28">
        <v>85.106382978723403</v>
      </c>
      <c r="H14" s="28">
        <v>111.39344262295083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71.236423037706416</v>
      </c>
      <c r="F15" s="35">
        <v>84.473910909756981</v>
      </c>
      <c r="G15" s="35">
        <v>75.780425565871283</v>
      </c>
      <c r="H15" s="35">
        <v>99.31620412425913</v>
      </c>
      <c r="I15" s="35">
        <v>493.24208725406379</v>
      </c>
      <c r="J15" s="35" t="s">
        <v>42</v>
      </c>
      <c r="K15" s="36" t="s">
        <v>42</v>
      </c>
      <c r="L15" s="34" t="s">
        <v>42</v>
      </c>
      <c r="M15" s="37">
        <v>77.372330098327865</v>
      </c>
      <c r="N15" s="35">
        <v>87.935807954782604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0.89045528797133022</v>
      </c>
      <c r="F16" s="43">
        <f t="shared" si="0"/>
        <v>0.89166905960299025</v>
      </c>
      <c r="G16" s="43">
        <f t="shared" si="0"/>
        <v>0.89042000039898761</v>
      </c>
      <c r="H16" s="43">
        <f t="shared" si="0"/>
        <v>0.89158034607502668</v>
      </c>
      <c r="I16" s="43">
        <f t="shared" si="0"/>
        <v>0.90420180981496567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0.88978179613077046</v>
      </c>
      <c r="N16" s="43">
        <f t="shared" si="1"/>
        <v>0.89063190108049051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0.20850694444444445</v>
      </c>
      <c r="G17" s="48">
        <v>0.29166666666666669</v>
      </c>
      <c r="H17" s="48">
        <v>0.29185185185185186</v>
      </c>
      <c r="I17" s="48">
        <v>0.47013888888888888</v>
      </c>
      <c r="J17" s="48" t="s">
        <v>42</v>
      </c>
      <c r="K17" s="48" t="s">
        <v>42</v>
      </c>
      <c r="L17" s="47" t="s">
        <v>42</v>
      </c>
      <c r="M17" s="49">
        <v>0.70840277777777783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0.57291666666666663</v>
      </c>
      <c r="F18" s="48">
        <v>0.55902777777777779</v>
      </c>
      <c r="G18" s="48">
        <v>0.54386574074074079</v>
      </c>
      <c r="H18" s="48">
        <v>0.53267361111111111</v>
      </c>
      <c r="I18" s="48">
        <v>0.48366898148148146</v>
      </c>
      <c r="J18" s="48" t="s">
        <v>42</v>
      </c>
      <c r="K18" s="48" t="s">
        <v>42</v>
      </c>
      <c r="L18" s="47" t="s">
        <v>42</v>
      </c>
      <c r="M18" s="49">
        <v>0.83006944444444442</v>
      </c>
      <c r="N18" s="48">
        <v>0.85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12</v>
      </c>
      <c r="F21" s="52">
        <v>11</v>
      </c>
      <c r="G21" s="52">
        <v>7</v>
      </c>
      <c r="H21" s="52">
        <v>8</v>
      </c>
      <c r="I21" s="52">
        <v>1</v>
      </c>
      <c r="J21" s="52"/>
      <c r="K21" s="53"/>
      <c r="L21" s="54"/>
      <c r="M21" s="55">
        <v>3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19</v>
      </c>
      <c r="G23" s="58">
        <v>23.5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280.00833816493952</v>
      </c>
      <c r="H33" s="35">
        <v>387.34627469902216</v>
      </c>
      <c r="I33" s="35" t="s">
        <v>42</v>
      </c>
      <c r="J33" s="35" t="s">
        <v>42</v>
      </c>
      <c r="K33" s="35">
        <v>739.64914702493661</v>
      </c>
      <c r="L33" s="35" t="s">
        <v>42</v>
      </c>
      <c r="M33" s="35">
        <v>682.29294892261271</v>
      </c>
      <c r="N33" s="35">
        <v>995.61682746308668</v>
      </c>
      <c r="O33" s="35">
        <v>834.15266142760731</v>
      </c>
      <c r="P33" s="34">
        <v>267.61351215270884</v>
      </c>
      <c r="Q33" s="35" t="s">
        <v>42</v>
      </c>
      <c r="R33" s="35" t="s">
        <v>42</v>
      </c>
      <c r="S33" s="35" t="s">
        <v>42</v>
      </c>
      <c r="T33" s="35">
        <v>703.30604288924189</v>
      </c>
      <c r="U33" s="35" t="s">
        <v>42</v>
      </c>
      <c r="V33" s="35">
        <v>682.78891865059995</v>
      </c>
      <c r="W33" s="35">
        <v>970.79715126613189</v>
      </c>
      <c r="X33" s="38">
        <v>854.6191666040562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0.87813265815040198</v>
      </c>
      <c r="H34" s="43">
        <f>H33/H32</f>
        <v>0.89387601853620502</v>
      </c>
      <c r="I34" s="43" t="s">
        <v>42</v>
      </c>
      <c r="J34" s="43" t="s">
        <v>42</v>
      </c>
      <c r="K34" s="43">
        <f>K33/K32</f>
        <v>0.89654442063628681</v>
      </c>
      <c r="L34" s="43" t="s">
        <v>42</v>
      </c>
      <c r="M34" s="43">
        <f>M33/M32</f>
        <v>0.89594023595898642</v>
      </c>
      <c r="N34" s="43">
        <f>N33/N32</f>
        <v>0.87848543599684126</v>
      </c>
      <c r="O34" s="43">
        <f>O33/O32</f>
        <v>0.88470736818079565</v>
      </c>
      <c r="P34" s="42">
        <f>P33/P32</f>
        <v>0.87346076883175794</v>
      </c>
      <c r="Q34" s="43" t="s">
        <v>42</v>
      </c>
      <c r="R34" s="43" t="s">
        <v>42</v>
      </c>
      <c r="S34" s="43" t="s">
        <v>42</v>
      </c>
      <c r="T34" s="43">
        <f>T33/T32</f>
        <v>0.89308703858951355</v>
      </c>
      <c r="U34" s="43" t="s">
        <v>42</v>
      </c>
      <c r="V34" s="43">
        <f>V33/V32</f>
        <v>0.89659150933917164</v>
      </c>
      <c r="W34" s="43">
        <f>W33/W32</f>
        <v>0.88254286478739263</v>
      </c>
      <c r="X34" s="46">
        <f>X33/X32</f>
        <v>0.87975502444535192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0.34930555555555554</v>
      </c>
      <c r="H35" s="48">
        <v>0.29166666666666669</v>
      </c>
      <c r="I35" s="48" t="s">
        <v>42</v>
      </c>
      <c r="J35" s="48" t="s">
        <v>42</v>
      </c>
      <c r="K35" s="48">
        <v>0.29184027777777777</v>
      </c>
      <c r="L35" s="48" t="s">
        <v>42</v>
      </c>
      <c r="M35" s="48">
        <v>0.29195601851851855</v>
      </c>
      <c r="N35" s="48">
        <v>0.25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0.70839120370370368</v>
      </c>
      <c r="U35" s="48" t="s">
        <v>42</v>
      </c>
      <c r="V35" s="48">
        <v>0.70833333333333337</v>
      </c>
      <c r="W35" s="48">
        <v>0.708587962962963</v>
      </c>
      <c r="X35" s="50">
        <v>0.70856481481481481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0.46606481481481482</v>
      </c>
      <c r="H36" s="48">
        <v>0.33087962962962963</v>
      </c>
      <c r="I36" s="48" t="s">
        <v>42</v>
      </c>
      <c r="J36" s="48" t="s">
        <v>42</v>
      </c>
      <c r="K36" s="48">
        <v>0.42499999999999999</v>
      </c>
      <c r="L36" s="48" t="s">
        <v>42</v>
      </c>
      <c r="M36" s="48">
        <v>0.40486111111111112</v>
      </c>
      <c r="N36" s="48">
        <v>0.43194444444444446</v>
      </c>
      <c r="O36" s="48">
        <v>0.44664351851851852</v>
      </c>
      <c r="P36" s="47">
        <v>0.80366898148148147</v>
      </c>
      <c r="Q36" s="48" t="s">
        <v>42</v>
      </c>
      <c r="R36" s="48" t="s">
        <v>42</v>
      </c>
      <c r="S36" s="48" t="s">
        <v>42</v>
      </c>
      <c r="T36" s="48">
        <v>0.86597222222222225</v>
      </c>
      <c r="U36" s="48" t="s">
        <v>42</v>
      </c>
      <c r="V36" s="48">
        <v>0.85167824074074072</v>
      </c>
      <c r="W36" s="48">
        <v>0.98563657407407412</v>
      </c>
      <c r="X36" s="50">
        <v>0.99097222222222225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FDFA-C459-44C1-B1EF-6CACCE0E6115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R5" sqref="R5:R21"/>
      <selection pane="bottomLeft" activeCell="R5" sqref="R5:R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99658</v>
      </c>
      <c r="E1" s="88" t="s">
        <v>3</v>
      </c>
      <c r="F1" s="89">
        <f>SUM(G5:G191)</f>
        <v>1966980.9199999997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46063</v>
      </c>
      <c r="B2" s="332"/>
      <c r="C2" s="92" t="s">
        <v>40</v>
      </c>
      <c r="D2" s="93">
        <f>AVERAGE(N21,N38,N55,N72,N89,N106,N123,N140,N157,N174,N191)</f>
        <v>672.56281720590403</v>
      </c>
      <c r="E2" s="93" t="s">
        <v>91</v>
      </c>
      <c r="F2" s="94">
        <f>F1/D1</f>
        <v>19.737310802946073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384</v>
      </c>
      <c r="G5" s="148">
        <f t="shared" ref="G5:G9" si="0">E5*F5</f>
        <v>7564.7999999999993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2262.520458265129</v>
      </c>
      <c r="N5" s="152">
        <f>M5/L5</f>
        <v>377.08674304418815</v>
      </c>
      <c r="O5" s="154">
        <f>L5-I5</f>
        <v>0</v>
      </c>
      <c r="P5" s="155">
        <f>N5-K5</f>
        <v>-39.579923622478532</v>
      </c>
      <c r="Q5" s="156">
        <f>N5/K5</f>
        <v>0.90500818330605148</v>
      </c>
      <c r="R5" s="289">
        <f>Q21</f>
        <v>0.87813265815040198</v>
      </c>
      <c r="S5" s="157">
        <v>0.34930555555555554</v>
      </c>
      <c r="T5" s="158">
        <v>0.35637731481481483</v>
      </c>
      <c r="U5" s="159"/>
      <c r="V5" s="160">
        <v>10.18333333333338</v>
      </c>
      <c r="W5" s="161"/>
      <c r="X5" s="162"/>
      <c r="Y5" s="292"/>
      <c r="Z5" s="293"/>
      <c r="AA5" s="115">
        <f>M5-J5</f>
        <v>-237.47954173487096</v>
      </c>
      <c r="AB5" s="156">
        <f>M5/J5</f>
        <v>0.90500818330605159</v>
      </c>
      <c r="AC5" s="281">
        <f>AB21</f>
        <v>0.87813265815040198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1977</v>
      </c>
      <c r="G6" s="103">
        <f t="shared" si="0"/>
        <v>56482.89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3127.0650263620396</v>
      </c>
      <c r="N6" s="106">
        <f>M6/L6</f>
        <v>260.58875219683665</v>
      </c>
      <c r="O6" s="108">
        <f>L6-I6</f>
        <v>0</v>
      </c>
      <c r="P6" s="109">
        <f>N6-K6</f>
        <v>-39.411247803163349</v>
      </c>
      <c r="Q6" s="110">
        <f>N6/K6</f>
        <v>0.86862917398945549</v>
      </c>
      <c r="R6" s="290"/>
      <c r="S6" s="47">
        <v>0.35976851851851854</v>
      </c>
      <c r="T6" s="48">
        <v>0.38611111111111113</v>
      </c>
      <c r="U6" s="111">
        <v>4.8833333333333506</v>
      </c>
      <c r="V6" s="112">
        <v>37.933333333333323</v>
      </c>
      <c r="W6" s="113"/>
      <c r="X6" s="116"/>
      <c r="Y6" s="276"/>
      <c r="Z6" s="277"/>
      <c r="AA6" s="117">
        <f>M6-J6</f>
        <v>-472.93497363796041</v>
      </c>
      <c r="AB6" s="110">
        <f>M6/J6</f>
        <v>0.86862917398945549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1954</v>
      </c>
      <c r="G7" s="103">
        <f t="shared" si="0"/>
        <v>58326.9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3140.3571428571449</v>
      </c>
      <c r="N7" s="106">
        <f>M7/L7</f>
        <v>261.69642857142873</v>
      </c>
      <c r="O7" s="108">
        <f>L7-I7</f>
        <v>0</v>
      </c>
      <c r="P7" s="109">
        <f>N7-K7</f>
        <v>-38.303571428571274</v>
      </c>
      <c r="Q7" s="110">
        <f>N7/K7</f>
        <v>0.87232142857142914</v>
      </c>
      <c r="R7" s="290"/>
      <c r="S7" s="47">
        <v>0.38958333333333334</v>
      </c>
      <c r="T7" s="48">
        <v>0.41550925925925924</v>
      </c>
      <c r="U7" s="111">
        <v>4.9999999999999822</v>
      </c>
      <c r="V7" s="112">
        <v>37.333333333333307</v>
      </c>
      <c r="W7" s="113"/>
      <c r="X7" s="116"/>
      <c r="Y7" s="276"/>
      <c r="Z7" s="277"/>
      <c r="AA7" s="117">
        <f>M7-J7</f>
        <v>-459.64285714285506</v>
      </c>
      <c r="AB7" s="110">
        <f>M7/J7</f>
        <v>0.87232142857142914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1812</v>
      </c>
      <c r="G8" s="103">
        <f t="shared" si="0"/>
        <v>53490.239999999998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3139.1722810394654</v>
      </c>
      <c r="N8" s="106">
        <f>M8/L8</f>
        <v>261.59769008662209</v>
      </c>
      <c r="O8" s="108">
        <f>L8-I8</f>
        <v>0</v>
      </c>
      <c r="P8" s="109">
        <f>N8-K8</f>
        <v>-38.402309913377906</v>
      </c>
      <c r="Q8" s="110">
        <f>N8/K8</f>
        <v>0.87199230028874031</v>
      </c>
      <c r="R8" s="290"/>
      <c r="S8" s="47">
        <v>0.41900462962962964</v>
      </c>
      <c r="T8" s="48">
        <v>0.44305555555555554</v>
      </c>
      <c r="U8" s="111">
        <v>5.0333333333333741</v>
      </c>
      <c r="V8" s="112">
        <v>34.633333333333283</v>
      </c>
      <c r="W8" s="113"/>
      <c r="X8" s="116"/>
      <c r="Y8" s="276"/>
      <c r="Z8" s="277"/>
      <c r="AA8" s="117">
        <f>M8-J8</f>
        <v>-460.82771896053464</v>
      </c>
      <c r="AB8" s="110">
        <f>M8/J8</f>
        <v>0.87199230028874042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1487</v>
      </c>
      <c r="G9" s="103">
        <f t="shared" si="0"/>
        <v>38126.68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3171.3270142180127</v>
      </c>
      <c r="N9" s="106">
        <f>M9/L9</f>
        <v>288.30245583800115</v>
      </c>
      <c r="O9" s="108">
        <f>L9-I9</f>
        <v>0</v>
      </c>
      <c r="P9" s="109">
        <f>N9-K9</f>
        <v>-38.970271434726101</v>
      </c>
      <c r="Q9" s="110">
        <f>N9/K9</f>
        <v>0.88092417061611472</v>
      </c>
      <c r="R9" s="290"/>
      <c r="S9" s="47">
        <v>0.4465277777777778</v>
      </c>
      <c r="T9" s="48">
        <v>0.46606481481481482</v>
      </c>
      <c r="U9" s="111">
        <v>5.0000000000000622</v>
      </c>
      <c r="V9" s="112">
        <v>28.133333333333308</v>
      </c>
      <c r="W9" s="113"/>
      <c r="X9" s="116"/>
      <c r="Y9" s="276"/>
      <c r="Z9" s="277"/>
      <c r="AA9" s="117">
        <f>M9-J9</f>
        <v>-428.67298578198734</v>
      </c>
      <c r="AB9" s="110">
        <f>M9/J9</f>
        <v>0.88092417061611461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2968.0883845483586</v>
      </c>
      <c r="N21" s="138">
        <f>M21/L21</f>
        <v>280.00833816493952</v>
      </c>
      <c r="O21" s="139">
        <f>L21-I21</f>
        <v>0</v>
      </c>
      <c r="P21" s="140">
        <f>N21-K21</f>
        <v>-38.859586363362382</v>
      </c>
      <c r="Q21" s="141">
        <f>N21/K21</f>
        <v>0.87813265815040198</v>
      </c>
      <c r="R21" s="291"/>
      <c r="S21" s="142">
        <f>S5</f>
        <v>0.34930555555555554</v>
      </c>
      <c r="T21" s="143">
        <f>INDEX(T5:T20,COUNTA(T5:T20))</f>
        <v>0.46606481481481482</v>
      </c>
      <c r="U21" s="144"/>
      <c r="V21" s="166"/>
      <c r="W21" s="167"/>
      <c r="X21" s="138"/>
      <c r="Y21" s="279"/>
      <c r="Z21" s="280"/>
      <c r="AA21" s="168">
        <f>M21-J21</f>
        <v>-411.91161545164141</v>
      </c>
      <c r="AB21" s="141">
        <f>M21/J21</f>
        <v>0.87813265815040198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899</v>
      </c>
      <c r="G22" s="148">
        <f t="shared" ref="G22:G23" si="5">E22*F22</f>
        <v>12612.97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2323.3309404163692</v>
      </c>
      <c r="N22" s="152">
        <f>M22/L22</f>
        <v>387.22182340272821</v>
      </c>
      <c r="O22" s="154">
        <f>L22-I22</f>
        <v>0</v>
      </c>
      <c r="P22" s="155">
        <f>N22-K22</f>
        <v>-46.111509930605109</v>
      </c>
      <c r="Q22" s="156">
        <f>N22/K22</f>
        <v>0.89358882323706512</v>
      </c>
      <c r="R22" s="289">
        <f>Q38</f>
        <v>0.89387601853620502</v>
      </c>
      <c r="S22" s="157">
        <v>0.29166666666666669</v>
      </c>
      <c r="T22" s="158">
        <v>0.30778935185185186</v>
      </c>
      <c r="U22" s="159"/>
      <c r="V22" s="160">
        <v>23.216666666666647</v>
      </c>
      <c r="W22" s="158"/>
      <c r="X22" s="169"/>
      <c r="Y22" s="292"/>
      <c r="Z22" s="293"/>
      <c r="AA22" s="115">
        <f>M22-J22</f>
        <v>-276.66905958363077</v>
      </c>
      <c r="AB22" s="156">
        <f>M22/J22</f>
        <v>0.89358882323706512</v>
      </c>
      <c r="AC22" s="281">
        <f>AB38</f>
        <v>0.89387601853620502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1103</v>
      </c>
      <c r="G23" s="103">
        <f t="shared" si="5"/>
        <v>15982.47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2324.8243559718967</v>
      </c>
      <c r="N23" s="106">
        <f>M23/L23</f>
        <v>387.47072599531612</v>
      </c>
      <c r="O23" s="108">
        <f>L23-I23</f>
        <v>0</v>
      </c>
      <c r="P23" s="109">
        <f>N23-K23</f>
        <v>-45.862607338017199</v>
      </c>
      <c r="Q23" s="110">
        <f>N23/K23</f>
        <v>0.89416321383534492</v>
      </c>
      <c r="R23" s="290"/>
      <c r="S23" s="47">
        <v>0.31111111111111112</v>
      </c>
      <c r="T23" s="48">
        <v>0.33087962962962963</v>
      </c>
      <c r="U23" s="111">
        <v>4.783333333333335</v>
      </c>
      <c r="V23" s="112">
        <v>28.466666666666669</v>
      </c>
      <c r="W23" s="113"/>
      <c r="X23" s="13"/>
      <c r="Y23" s="276"/>
      <c r="Z23" s="277"/>
      <c r="AA23" s="117">
        <f>M23-J23</f>
        <v>-275.17564402810331</v>
      </c>
      <c r="AB23" s="110">
        <f>M23/J23</f>
        <v>0.89416321383534492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2324.077648194133</v>
      </c>
      <c r="N38" s="138">
        <f>M38/L38</f>
        <v>387.34627469902216</v>
      </c>
      <c r="O38" s="139">
        <f>L38-I38</f>
        <v>0</v>
      </c>
      <c r="P38" s="140">
        <f>N38-K38</f>
        <v>-45.987058634311154</v>
      </c>
      <c r="Q38" s="141">
        <f>N38/K38</f>
        <v>0.89387601853620502</v>
      </c>
      <c r="R38" s="291"/>
      <c r="S38" s="142">
        <f>S22</f>
        <v>0.29166666666666669</v>
      </c>
      <c r="T38" s="143">
        <f>INDEX(T22:T37,COUNTA(T22:T37))</f>
        <v>0.33087962962962963</v>
      </c>
      <c r="U38" s="144"/>
      <c r="V38" s="166"/>
      <c r="W38" s="167"/>
      <c r="X38" s="138"/>
      <c r="Y38" s="279"/>
      <c r="Z38" s="280"/>
      <c r="AA38" s="168">
        <f>M38-J38</f>
        <v>-275.92235180586704</v>
      </c>
      <c r="AB38" s="141">
        <f>M38/J38</f>
        <v>0.89387601853620502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2894</v>
      </c>
      <c r="G39" s="148">
        <f t="shared" ref="G39:G41" si="9">E39*F39</f>
        <v>51773.66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2955.5744680851067</v>
      </c>
      <c r="N39" s="152">
        <f>M39/L39</f>
        <v>738.89361702127667</v>
      </c>
      <c r="O39" s="154">
        <f>L39-I39</f>
        <v>0</v>
      </c>
      <c r="P39" s="155">
        <f>N39-K39</f>
        <v>-86.106382978723332</v>
      </c>
      <c r="Q39" s="156">
        <f>N39/K39</f>
        <v>0.89562862669245658</v>
      </c>
      <c r="R39" s="289">
        <f>Q55</f>
        <v>0.89654442063628681</v>
      </c>
      <c r="S39" s="157">
        <v>0.29184027777777777</v>
      </c>
      <c r="T39" s="158">
        <v>0.33263888888888887</v>
      </c>
      <c r="U39" s="159"/>
      <c r="V39" s="160">
        <v>58.749999999999993</v>
      </c>
      <c r="W39" s="158"/>
      <c r="X39" s="169"/>
      <c r="Y39" s="292"/>
      <c r="Z39" s="293"/>
      <c r="AA39" s="115">
        <f>M39-J39</f>
        <v>-344.42553191489333</v>
      </c>
      <c r="AB39" s="156">
        <f>M39/J39</f>
        <v>0.89562862669245658</v>
      </c>
      <c r="AC39" s="281">
        <f>AB55</f>
        <v>0.89654442063628681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1460</v>
      </c>
      <c r="G40" s="103">
        <f t="shared" si="9"/>
        <v>31317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2962.7959413754215</v>
      </c>
      <c r="N40" s="106">
        <f>M40/L40</f>
        <v>740.69898534385538</v>
      </c>
      <c r="O40" s="108">
        <f>L40-I40</f>
        <v>0</v>
      </c>
      <c r="P40" s="109">
        <f>N40-K40</f>
        <v>-84.301014656144616</v>
      </c>
      <c r="Q40" s="110">
        <f>N40/K40</f>
        <v>0.89781695193194588</v>
      </c>
      <c r="R40" s="290"/>
      <c r="S40" s="47">
        <v>0.33641203703703704</v>
      </c>
      <c r="T40" s="48">
        <v>0.35694444444444445</v>
      </c>
      <c r="U40" s="111">
        <v>5.4333333333333567</v>
      </c>
      <c r="V40" s="112">
        <v>29.566666666666677</v>
      </c>
      <c r="W40" s="113"/>
      <c r="X40" s="116"/>
      <c r="Y40" s="276"/>
      <c r="Z40" s="277"/>
      <c r="AA40" s="117">
        <f>M40-J40</f>
        <v>-337.20405862457847</v>
      </c>
      <c r="AB40" s="110">
        <f>M40/J40</f>
        <v>0.89781695193194588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4584</v>
      </c>
      <c r="G41" s="103">
        <f t="shared" si="9"/>
        <v>76369.440000000002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2957.4193548387102</v>
      </c>
      <c r="N41" s="106">
        <f>M41/L41</f>
        <v>739.35483870967755</v>
      </c>
      <c r="O41" s="108">
        <f>L41-I41</f>
        <v>0</v>
      </c>
      <c r="P41" s="109">
        <f>N41-K41</f>
        <v>-85.645161290322449</v>
      </c>
      <c r="Q41" s="110">
        <f>N41/K41</f>
        <v>0.89618768328445764</v>
      </c>
      <c r="R41" s="290"/>
      <c r="S41" s="47">
        <v>0.36041666666666666</v>
      </c>
      <c r="T41" s="48">
        <v>0.42499999999999999</v>
      </c>
      <c r="U41" s="111">
        <v>4.9999999999999822</v>
      </c>
      <c r="V41" s="112">
        <v>92.999999999999986</v>
      </c>
      <c r="W41" s="113"/>
      <c r="X41" s="13"/>
      <c r="Y41" s="276"/>
      <c r="Z41" s="277"/>
      <c r="AA41" s="117">
        <f>M41-J41</f>
        <v>-342.58064516128979</v>
      </c>
      <c r="AB41" s="110">
        <f>M41/J41</f>
        <v>0.89618768328445764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2958.5965880997464</v>
      </c>
      <c r="N55" s="138">
        <f>M55/L55</f>
        <v>739.64914702493661</v>
      </c>
      <c r="O55" s="139">
        <f>L55-I55</f>
        <v>0</v>
      </c>
      <c r="P55" s="140">
        <f>N55-K55</f>
        <v>-85.35085297506339</v>
      </c>
      <c r="Q55" s="141">
        <f>N55/K55</f>
        <v>0.89654442063628681</v>
      </c>
      <c r="R55" s="291"/>
      <c r="S55" s="142">
        <f>S39</f>
        <v>0.29184027777777777</v>
      </c>
      <c r="T55" s="143">
        <f>INDEX(T39:T54,COUNTA(T39:T54))</f>
        <v>0.42499999999999999</v>
      </c>
      <c r="U55" s="144"/>
      <c r="V55" s="166"/>
      <c r="W55" s="167"/>
      <c r="X55" s="138"/>
      <c r="Y55" s="279"/>
      <c r="Z55" s="280"/>
      <c r="AA55" s="168">
        <f>M55-J55</f>
        <v>-341.40341190025356</v>
      </c>
      <c r="AB55" s="141">
        <f>M55/J55</f>
        <v>0.89654442063628681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1162</v>
      </c>
      <c r="G56" s="148">
        <f t="shared" ref="G56:G58" si="14">E56*F56</f>
        <v>25889.360000000001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2956.3250883392247</v>
      </c>
      <c r="N56" s="152">
        <f>M56/L56</f>
        <v>591.26501766784497</v>
      </c>
      <c r="O56" s="154">
        <f>L56-I56</f>
        <v>0</v>
      </c>
      <c r="P56" s="155">
        <f>N56-K56</f>
        <v>-68.734982332155028</v>
      </c>
      <c r="Q56" s="156">
        <f>N56/K56</f>
        <v>0.89585608737552269</v>
      </c>
      <c r="R56" s="289">
        <f>Q72</f>
        <v>0.89594023595898642</v>
      </c>
      <c r="S56" s="157">
        <v>0.29195601851851855</v>
      </c>
      <c r="T56" s="158">
        <v>0.30833333333333335</v>
      </c>
      <c r="U56" s="159"/>
      <c r="V56" s="160">
        <v>23.583333333333314</v>
      </c>
      <c r="W56" s="161"/>
      <c r="X56" s="162"/>
      <c r="Y56" s="292"/>
      <c r="Z56" s="293"/>
      <c r="AA56" s="115">
        <f>M56-J56</f>
        <v>-343.67491166077525</v>
      </c>
      <c r="AB56" s="156">
        <f>M56/J56</f>
        <v>0.89585608737552269</v>
      </c>
      <c r="AC56" s="281">
        <f>AB72</f>
        <v>0.89594023595898642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2796</v>
      </c>
      <c r="G57" s="103">
        <f t="shared" si="14"/>
        <v>76246.92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2957.8607111372348</v>
      </c>
      <c r="N57" s="106">
        <f>M57/L57</f>
        <v>591.57214222744699</v>
      </c>
      <c r="O57" s="108">
        <f>L57-I57</f>
        <v>0</v>
      </c>
      <c r="P57" s="109">
        <f>N57-K57</f>
        <v>-68.427857772553011</v>
      </c>
      <c r="Q57" s="110">
        <f>N57/K57</f>
        <v>0.8963214276173439</v>
      </c>
      <c r="R57" s="290"/>
      <c r="S57" s="47">
        <v>0.31200231481481483</v>
      </c>
      <c r="T57" s="48">
        <v>0.35138888888888886</v>
      </c>
      <c r="U57" s="111">
        <v>5.2833333333333332</v>
      </c>
      <c r="V57" s="112">
        <v>56.716666666666605</v>
      </c>
      <c r="W57" s="113"/>
      <c r="X57" s="116"/>
      <c r="Y57" s="276"/>
      <c r="Z57" s="277"/>
      <c r="AA57" s="117">
        <f>M57-J57</f>
        <v>-342.13928886276517</v>
      </c>
      <c r="AB57" s="110">
        <f>M57/J57</f>
        <v>0.8963214276173439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3541</v>
      </c>
      <c r="G58" s="103">
        <f t="shared" si="14"/>
        <v>65614.73000000001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2955.6225365175046</v>
      </c>
      <c r="N58" s="106">
        <f>M58/L58</f>
        <v>985.20751217250154</v>
      </c>
      <c r="O58" s="108">
        <f>L58-I58</f>
        <v>0</v>
      </c>
      <c r="P58" s="109">
        <f>N58-K58</f>
        <v>-114.79248782749846</v>
      </c>
      <c r="Q58" s="110">
        <f>N58/K58</f>
        <v>0.89564319288409233</v>
      </c>
      <c r="R58" s="290"/>
      <c r="S58" s="47">
        <v>0.35494212962962962</v>
      </c>
      <c r="T58" s="48">
        <v>0.40486111111111112</v>
      </c>
      <c r="U58" s="111">
        <v>5.1166666666666938</v>
      </c>
      <c r="V58" s="112">
        <v>71.883333333333354</v>
      </c>
      <c r="W58" s="113"/>
      <c r="X58" s="116"/>
      <c r="Y58" s="276"/>
      <c r="Z58" s="277"/>
      <c r="AA58" s="117">
        <f>M58-J58</f>
        <v>-344.37746348249539</v>
      </c>
      <c r="AB58" s="110">
        <f>M58/J58</f>
        <v>0.89564319288409233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2956.602778664655</v>
      </c>
      <c r="N72" s="138">
        <f>M72/L72</f>
        <v>682.29294892261271</v>
      </c>
      <c r="O72" s="139">
        <f>L72-I72</f>
        <v>0</v>
      </c>
      <c r="P72" s="140">
        <f>N72-K72</f>
        <v>-79.245512615848838</v>
      </c>
      <c r="Q72" s="141">
        <f>N72/K72</f>
        <v>0.89594023595898642</v>
      </c>
      <c r="R72" s="291"/>
      <c r="S72" s="142">
        <f>S56</f>
        <v>0.29195601851851855</v>
      </c>
      <c r="T72" s="143">
        <f>INDEX(T56:T71,COUNTA(T56:T71))</f>
        <v>0.40486111111111112</v>
      </c>
      <c r="U72" s="144"/>
      <c r="V72" s="166"/>
      <c r="W72" s="99"/>
      <c r="X72" s="69"/>
      <c r="Y72" s="279"/>
      <c r="Z72" s="280"/>
      <c r="AA72" s="168">
        <f>M72-J72</f>
        <v>-343.39722133534497</v>
      </c>
      <c r="AB72" s="141">
        <f>M72/J72</f>
        <v>0.89594023595898642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1205</v>
      </c>
      <c r="G73" s="148">
        <f t="shared" ref="G73:G75" si="18">E73*F73</f>
        <v>21906.9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3138.929088277861</v>
      </c>
      <c r="N73" s="152">
        <f>M73/L73</f>
        <v>1046.3096960926202</v>
      </c>
      <c r="O73" s="154">
        <f>L73-I73</f>
        <v>0</v>
      </c>
      <c r="P73" s="155">
        <f>N73-K73</f>
        <v>-153.69030390737976</v>
      </c>
      <c r="Q73" s="156">
        <f>N73/K73</f>
        <v>0.87192474674385023</v>
      </c>
      <c r="R73" s="289">
        <f>Q89</f>
        <v>0.87848543599684126</v>
      </c>
      <c r="S73" s="157">
        <v>0.25</v>
      </c>
      <c r="T73" s="158">
        <v>0.26599537037037035</v>
      </c>
      <c r="U73" s="159"/>
      <c r="V73" s="160">
        <v>23.03333333333331</v>
      </c>
      <c r="W73" s="161"/>
      <c r="X73" s="162"/>
      <c r="Y73" s="292"/>
      <c r="Z73" s="293"/>
      <c r="AA73" s="115">
        <f>M73-J73</f>
        <v>-461.07091172213904</v>
      </c>
      <c r="AB73" s="156">
        <f>M73/J73</f>
        <v>0.87192474674385023</v>
      </c>
      <c r="AC73" s="281">
        <f>AB89</f>
        <v>0.87848543599684115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4396</v>
      </c>
      <c r="G74" s="103">
        <f t="shared" si="18"/>
        <v>61675.88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2690.056093829679</v>
      </c>
      <c r="N74" s="106">
        <f>M74/L74</f>
        <v>896.68536460989299</v>
      </c>
      <c r="O74" s="108">
        <f>L74-I74</f>
        <v>0</v>
      </c>
      <c r="P74" s="109">
        <f>N74-K74</f>
        <v>-103.31463539010701</v>
      </c>
      <c r="Q74" s="110">
        <f>N74/K74</f>
        <v>0.89668536460989301</v>
      </c>
      <c r="R74" s="290"/>
      <c r="S74" s="47">
        <v>0.27638888888888891</v>
      </c>
      <c r="T74" s="48">
        <v>0.34447916666666667</v>
      </c>
      <c r="U74" s="111">
        <v>14.966666666666715</v>
      </c>
      <c r="V74" s="112">
        <v>98.049999999999983</v>
      </c>
      <c r="W74" s="113"/>
      <c r="X74" s="116"/>
      <c r="Y74" s="276"/>
      <c r="Z74" s="277"/>
      <c r="AA74" s="117">
        <f>M74-J74</f>
        <v>-309.94390617032104</v>
      </c>
      <c r="AB74" s="110">
        <f>M74/J74</f>
        <v>0.89668536460989301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5776</v>
      </c>
      <c r="G75" s="103">
        <f t="shared" si="18"/>
        <v>82481.279999999999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3131.5662650602394</v>
      </c>
      <c r="N75" s="106">
        <f>M75/L75</f>
        <v>1043.8554216867465</v>
      </c>
      <c r="O75" s="108">
        <f>L75-I75</f>
        <v>0</v>
      </c>
      <c r="P75" s="109">
        <f>N75-K75</f>
        <v>-156.14457831325353</v>
      </c>
      <c r="Q75" s="110">
        <f>N75/K75</f>
        <v>0.86987951807228869</v>
      </c>
      <c r="R75" s="290"/>
      <c r="S75" s="47">
        <v>0.35509259259259257</v>
      </c>
      <c r="T75" s="48">
        <v>0.43194444444444446</v>
      </c>
      <c r="U75" s="111">
        <v>15.283333333333298</v>
      </c>
      <c r="V75" s="112">
        <v>110.66666666666673</v>
      </c>
      <c r="W75" s="113"/>
      <c r="X75" s="116"/>
      <c r="Y75" s="276"/>
      <c r="Z75" s="277"/>
      <c r="AA75" s="117">
        <f>M75-J75</f>
        <v>-468.4337349397606</v>
      </c>
      <c r="AB75" s="110">
        <f>M75/J75</f>
        <v>0.86987951807228869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2986.8504823892599</v>
      </c>
      <c r="N89" s="138">
        <f>M89/L89</f>
        <v>995.61682746308668</v>
      </c>
      <c r="O89" s="139">
        <f>L89-I89</f>
        <v>0</v>
      </c>
      <c r="P89" s="140">
        <f>N89-K89</f>
        <v>-137.71650587024658</v>
      </c>
      <c r="Q89" s="141">
        <f>N89/K89</f>
        <v>0.87848543599684126</v>
      </c>
      <c r="R89" s="291"/>
      <c r="S89" s="142">
        <f>S73</f>
        <v>0.25</v>
      </c>
      <c r="T89" s="143">
        <f>INDEX(T73:T88,COUNTA(T73:T88))</f>
        <v>0.43194444444444446</v>
      </c>
      <c r="U89" s="144"/>
      <c r="V89" s="166"/>
      <c r="W89" s="99"/>
      <c r="X89" s="69"/>
      <c r="Y89" s="279"/>
      <c r="Z89" s="280"/>
      <c r="AA89" s="168">
        <f>M89-J89</f>
        <v>-413.14951761074008</v>
      </c>
      <c r="AB89" s="141">
        <f>M89/J89</f>
        <v>0.87848543599684115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1567</v>
      </c>
      <c r="G90" s="148">
        <f t="shared" ref="G90:G93" si="23">E90*F90</f>
        <v>39222.01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2927.4519979242341</v>
      </c>
      <c r="N90" s="152">
        <f>M90/L90</f>
        <v>731.86299948105852</v>
      </c>
      <c r="O90" s="154">
        <f>L90-I90</f>
        <v>0</v>
      </c>
      <c r="P90" s="155">
        <f>N90-K90</f>
        <v>-93.137000518941477</v>
      </c>
      <c r="Q90" s="156">
        <f>N90/K90</f>
        <v>0.88710666603764665</v>
      </c>
      <c r="R90" s="289">
        <f>Q106</f>
        <v>0.88470736818079565</v>
      </c>
      <c r="S90" s="157">
        <v>0.29166666666666669</v>
      </c>
      <c r="T90" s="158">
        <v>0.31396990740740743</v>
      </c>
      <c r="U90" s="159"/>
      <c r="V90" s="160">
        <v>32.116666666666674</v>
      </c>
      <c r="W90" s="158"/>
      <c r="X90" s="169"/>
      <c r="Y90" s="292"/>
      <c r="Z90" s="293"/>
      <c r="AA90" s="115">
        <f>M90-J90</f>
        <v>-372.54800207576591</v>
      </c>
      <c r="AB90" s="156">
        <f>M90/J90</f>
        <v>0.88710666603764665</v>
      </c>
      <c r="AC90" s="281">
        <f>AB106</f>
        <v>0.88470736818079565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1822</v>
      </c>
      <c r="G91" s="103">
        <f t="shared" si="23"/>
        <v>45222.04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2926.9076305220879</v>
      </c>
      <c r="N91" s="106">
        <f>M91/L91</f>
        <v>731.72690763052196</v>
      </c>
      <c r="O91" s="108">
        <f>L91-I91</f>
        <v>0</v>
      </c>
      <c r="P91" s="109">
        <f>N91-K91</f>
        <v>-93.273092369478036</v>
      </c>
      <c r="Q91" s="110">
        <f>N91/K91</f>
        <v>0.88694170621881452</v>
      </c>
      <c r="R91" s="290"/>
      <c r="S91" s="47">
        <v>0.32430555555555557</v>
      </c>
      <c r="T91" s="48">
        <v>0.35024305555555557</v>
      </c>
      <c r="U91" s="111">
        <v>14.883333333333315</v>
      </c>
      <c r="V91" s="112">
        <v>37.35</v>
      </c>
      <c r="W91" s="113"/>
      <c r="X91" s="13"/>
      <c r="Y91" s="276"/>
      <c r="Z91" s="277"/>
      <c r="AA91" s="117">
        <f>M91-J91</f>
        <v>-373.09236947791214</v>
      </c>
      <c r="AB91" s="110">
        <f>M91/J91</f>
        <v>0.88694170621881452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2872</v>
      </c>
      <c r="G92" s="103">
        <f t="shared" si="23"/>
        <v>86160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2691.0983862571611</v>
      </c>
      <c r="N92" s="106">
        <f>M92/L92</f>
        <v>897.03279541905374</v>
      </c>
      <c r="O92" s="108">
        <f>L92-I92</f>
        <v>0</v>
      </c>
      <c r="P92" s="109">
        <f>N92-K92</f>
        <v>-102.96720458094626</v>
      </c>
      <c r="Q92" s="110">
        <f>N92/K92</f>
        <v>0.89703279541905379</v>
      </c>
      <c r="R92" s="290"/>
      <c r="S92" s="47">
        <v>0.36041666666666672</v>
      </c>
      <c r="T92" s="48">
        <v>0.40488425925925925</v>
      </c>
      <c r="U92" s="111">
        <v>14.650000000000052</v>
      </c>
      <c r="V92" s="112">
        <v>64.033333333333246</v>
      </c>
      <c r="W92" s="113"/>
      <c r="X92" s="13"/>
      <c r="Y92" s="276"/>
      <c r="Z92" s="277"/>
      <c r="AA92" s="117">
        <f>M92-J92</f>
        <v>-308.90161374283889</v>
      </c>
      <c r="AB92" s="110">
        <f>M92/J92</f>
        <v>0.89703279541905367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2306</v>
      </c>
      <c r="G93" s="103">
        <f t="shared" si="23"/>
        <v>41923.08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3132.6792452830205</v>
      </c>
      <c r="N93" s="106">
        <f>M93/L93</f>
        <v>1044.2264150943402</v>
      </c>
      <c r="O93" s="108">
        <f>L93-I93</f>
        <v>0</v>
      </c>
      <c r="P93" s="109">
        <f>N93-K93</f>
        <v>-155.77358490565985</v>
      </c>
      <c r="Q93" s="110">
        <f>N93/K93</f>
        <v>0.87018867924528343</v>
      </c>
      <c r="R93" s="290"/>
      <c r="S93" s="47">
        <v>0.41597222222222224</v>
      </c>
      <c r="T93" s="48">
        <v>0.44664351851851852</v>
      </c>
      <c r="U93" s="111">
        <v>15.966666666666711</v>
      </c>
      <c r="V93" s="112">
        <v>44.166666666666643</v>
      </c>
      <c r="W93" s="113"/>
      <c r="X93" s="116"/>
      <c r="Y93" s="276"/>
      <c r="Z93" s="277"/>
      <c r="AA93" s="117">
        <f>M93-J93</f>
        <v>-467.32075471697954</v>
      </c>
      <c r="AB93" s="110">
        <f>M93/J93</f>
        <v>0.87018867924528343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2919.5343149966257</v>
      </c>
      <c r="N106" s="138">
        <f>M106/L106</f>
        <v>834.15266142760731</v>
      </c>
      <c r="O106" s="139">
        <f>L106-I106</f>
        <v>0</v>
      </c>
      <c r="P106" s="140">
        <f>N106-K106</f>
        <v>-108.70448142953558</v>
      </c>
      <c r="Q106" s="141">
        <f>N106/K106</f>
        <v>0.88470736818079565</v>
      </c>
      <c r="R106" s="291"/>
      <c r="S106" s="142">
        <f>S90</f>
        <v>0.29166666666666669</v>
      </c>
      <c r="T106" s="143">
        <f>INDEX(T90:T105,COUNTA(T90:T105))</f>
        <v>0.44664351851851852</v>
      </c>
      <c r="U106" s="144"/>
      <c r="V106" s="166"/>
      <c r="W106" s="167"/>
      <c r="X106" s="138"/>
      <c r="Y106" s="279"/>
      <c r="Z106" s="280"/>
      <c r="AA106" s="168">
        <f>M106-J106</f>
        <v>-380.46568500337435</v>
      </c>
      <c r="AB106" s="141">
        <f>M106/J106</f>
        <v>0.88470736818079565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1327</v>
      </c>
      <c r="G107" s="148">
        <f t="shared" ref="G107:G110" si="27">E107*F107</f>
        <v>34024.28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3172.11155378487</v>
      </c>
      <c r="N107" s="152">
        <f>M107/L107</f>
        <v>288.37377761680636</v>
      </c>
      <c r="O107" s="154">
        <f>L107-I107</f>
        <v>0</v>
      </c>
      <c r="P107" s="155">
        <f>N107-K107</f>
        <v>-38.898949655920887</v>
      </c>
      <c r="Q107" s="156">
        <f>N107/K107</f>
        <v>0.88114209827357504</v>
      </c>
      <c r="R107" s="289">
        <f>Q123</f>
        <v>0.87346076883175794</v>
      </c>
      <c r="S107" s="157">
        <v>0.70833333333333337</v>
      </c>
      <c r="T107" s="158">
        <v>0.72576388888888888</v>
      </c>
      <c r="U107" s="159"/>
      <c r="V107" s="160">
        <v>25.099999999999927</v>
      </c>
      <c r="W107" s="158"/>
      <c r="X107" s="169"/>
      <c r="Y107" s="292"/>
      <c r="Z107" s="293"/>
      <c r="AA107" s="115">
        <f>M107-J107</f>
        <v>-427.88844621512999</v>
      </c>
      <c r="AB107" s="156">
        <f>M107/J107</f>
        <v>0.88114209827357504</v>
      </c>
      <c r="AC107" s="281">
        <f>AB123</f>
        <v>0.87346076883175794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1810</v>
      </c>
      <c r="G108" s="103">
        <f t="shared" si="27"/>
        <v>53431.199999999997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3138.7283236994244</v>
      </c>
      <c r="N108" s="106">
        <f>M108/L108</f>
        <v>261.56069364161868</v>
      </c>
      <c r="O108" s="108">
        <f>L108-I108</f>
        <v>0</v>
      </c>
      <c r="P108" s="109">
        <f>N108-K108</f>
        <v>-38.439306358381316</v>
      </c>
      <c r="Q108" s="110">
        <f>N108/K108</f>
        <v>0.8718689788053956</v>
      </c>
      <c r="R108" s="290"/>
      <c r="S108" s="47">
        <v>0.72944444444444445</v>
      </c>
      <c r="T108" s="48">
        <v>0.75347222222222221</v>
      </c>
      <c r="U108" s="111">
        <v>5.3000000000000291</v>
      </c>
      <c r="V108" s="112">
        <v>34.599999999999973</v>
      </c>
      <c r="W108" s="113"/>
      <c r="X108" s="13"/>
      <c r="Y108" s="276"/>
      <c r="Z108" s="277"/>
      <c r="AA108" s="117">
        <f>M108-J108</f>
        <v>-461.27167630057556</v>
      </c>
      <c r="AB108" s="110">
        <f>M108/J108</f>
        <v>0.87186897880539571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1849</v>
      </c>
      <c r="G109" s="103">
        <f t="shared" si="27"/>
        <v>55192.65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3139.8113207547185</v>
      </c>
      <c r="N109" s="106">
        <f>M109/L109</f>
        <v>261.65094339622652</v>
      </c>
      <c r="O109" s="108">
        <f>L109-I109</f>
        <v>0</v>
      </c>
      <c r="P109" s="109">
        <f>N109-K109</f>
        <v>-38.349056603773477</v>
      </c>
      <c r="Q109" s="110">
        <f>N109/K109</f>
        <v>0.87216981132075511</v>
      </c>
      <c r="R109" s="290"/>
      <c r="S109" s="47">
        <v>0.75694444444444442</v>
      </c>
      <c r="T109" s="48">
        <v>0.78148148148148144</v>
      </c>
      <c r="U109" s="111">
        <v>4.9999999999999822</v>
      </c>
      <c r="V109" s="112">
        <v>35.333333333333314</v>
      </c>
      <c r="W109" s="113"/>
      <c r="X109" s="13"/>
      <c r="Y109" s="276"/>
      <c r="Z109" s="277"/>
      <c r="AA109" s="117">
        <f>M109-J109</f>
        <v>-460.18867924528149</v>
      </c>
      <c r="AB109" s="110">
        <f>M109/J109</f>
        <v>0.87216981132075511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1422</v>
      </c>
      <c r="G110" s="103">
        <f t="shared" si="27"/>
        <v>40626.54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3127.1838729383016</v>
      </c>
      <c r="N110" s="106">
        <f>M110/L110</f>
        <v>260.59865607819182</v>
      </c>
      <c r="O110" s="108">
        <f>L110-I110</f>
        <v>0</v>
      </c>
      <c r="P110" s="109">
        <f>N110-K110</f>
        <v>-39.401343921808177</v>
      </c>
      <c r="Q110" s="110">
        <f>N110/K110</f>
        <v>0.86866218692730612</v>
      </c>
      <c r="R110" s="290"/>
      <c r="S110" s="47">
        <v>0.78472222222222221</v>
      </c>
      <c r="T110" s="48">
        <v>0.80366898148148147</v>
      </c>
      <c r="U110" s="111">
        <v>4.6666666666667034</v>
      </c>
      <c r="V110" s="112">
        <v>27.283333333333335</v>
      </c>
      <c r="W110" s="113"/>
      <c r="X110" s="116"/>
      <c r="Y110" s="276"/>
      <c r="Z110" s="277"/>
      <c r="AA110" s="117">
        <f>M110-J110</f>
        <v>-472.81612706169835</v>
      </c>
      <c r="AB110" s="110">
        <f>M110/J110</f>
        <v>0.86866218692730601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3144.4587677943287</v>
      </c>
      <c r="N123" s="138">
        <f>M123/L123</f>
        <v>267.61351215270884</v>
      </c>
      <c r="O123" s="139">
        <f>L123-I123</f>
        <v>0</v>
      </c>
      <c r="P123" s="140">
        <f>N123-K123</f>
        <v>-38.769466570695442</v>
      </c>
      <c r="Q123" s="141">
        <f>N123/K123</f>
        <v>0.87346076883175794</v>
      </c>
      <c r="R123" s="291"/>
      <c r="S123" s="142">
        <f>S107</f>
        <v>0.70833333333333337</v>
      </c>
      <c r="T123" s="143">
        <f>INDEX(T107:T122,COUNTA(T107:T122))</f>
        <v>0.80366898148148147</v>
      </c>
      <c r="U123" s="144"/>
      <c r="V123" s="166"/>
      <c r="W123" s="167"/>
      <c r="X123" s="138"/>
      <c r="Y123" s="279"/>
      <c r="Z123" s="280"/>
      <c r="AA123" s="168">
        <f>M123-J123</f>
        <v>-455.54123220567135</v>
      </c>
      <c r="AB123" s="141">
        <f>M123/J123</f>
        <v>0.87346076883175794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1641</v>
      </c>
      <c r="G124" s="148">
        <f t="shared" ref="G124:G127" si="31">E124*F124</f>
        <v>36889.68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2667.088036117384</v>
      </c>
      <c r="N124" s="152">
        <f>M124/L124</f>
        <v>533.41760722347681</v>
      </c>
      <c r="O124" s="154">
        <f>L124-I124</f>
        <v>0</v>
      </c>
      <c r="P124" s="155">
        <f>N124-K124</f>
        <v>-66.582392776523193</v>
      </c>
      <c r="Q124" s="156">
        <f>N124/K124</f>
        <v>0.88902934537246137</v>
      </c>
      <c r="R124" s="289">
        <f>Q140</f>
        <v>0.89308703858951355</v>
      </c>
      <c r="S124" s="157">
        <v>0.70839120370370368</v>
      </c>
      <c r="T124" s="158">
        <v>0.73402777777777772</v>
      </c>
      <c r="U124" s="159"/>
      <c r="V124" s="160">
        <v>36.916666666666629</v>
      </c>
      <c r="W124" s="161"/>
      <c r="X124" s="162"/>
      <c r="Y124" s="292"/>
      <c r="Z124" s="293"/>
      <c r="AA124" s="115">
        <f>M124-J124</f>
        <v>-332.91196388261596</v>
      </c>
      <c r="AB124" s="156">
        <f>M124/J124</f>
        <v>0.88902934537246137</v>
      </c>
      <c r="AC124" s="281">
        <f>AB140</f>
        <v>0.89308703858951355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2091</v>
      </c>
      <c r="G125" s="103">
        <f t="shared" si="31"/>
        <v>51313.14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2666.5249734325189</v>
      </c>
      <c r="N125" s="106">
        <f>M125/L125</f>
        <v>666.63124335812972</v>
      </c>
      <c r="O125" s="108">
        <f>L125-I125</f>
        <v>0</v>
      </c>
      <c r="P125" s="109">
        <f>N125-K125</f>
        <v>-83.368756641870277</v>
      </c>
      <c r="Q125" s="110">
        <f>N125/K125</f>
        <v>0.88884165781083968</v>
      </c>
      <c r="R125" s="290"/>
      <c r="S125" s="47">
        <v>0.73750000000000004</v>
      </c>
      <c r="T125" s="48">
        <v>0.77017361111111116</v>
      </c>
      <c r="U125" s="111">
        <v>5.0000000000001421</v>
      </c>
      <c r="V125" s="112">
        <v>47.05</v>
      </c>
      <c r="W125" s="113"/>
      <c r="X125" s="116"/>
      <c r="Y125" s="276"/>
      <c r="Z125" s="277"/>
      <c r="AA125" s="117">
        <f>M125-J125</f>
        <v>-333.47502656748111</v>
      </c>
      <c r="AB125" s="110">
        <f>M125/J125</f>
        <v>0.88884165781083968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1355</v>
      </c>
      <c r="G126" s="103">
        <f t="shared" si="31"/>
        <v>22628.5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2959.9514563106877</v>
      </c>
      <c r="N126" s="106">
        <f>M126/L126</f>
        <v>986.65048543689591</v>
      </c>
      <c r="O126" s="108">
        <f>L126-I126</f>
        <v>0</v>
      </c>
      <c r="P126" s="109">
        <f>N126-K126</f>
        <v>-113.34951456310409</v>
      </c>
      <c r="Q126" s="110">
        <f>N126/K126</f>
        <v>0.89695498676081442</v>
      </c>
      <c r="R126" s="290"/>
      <c r="S126" s="47">
        <v>0.77430555555555558</v>
      </c>
      <c r="T126" s="48">
        <v>0.7933796296296296</v>
      </c>
      <c r="U126" s="111">
        <v>5.9499999999999709</v>
      </c>
      <c r="V126" s="112">
        <v>27.46666666666659</v>
      </c>
      <c r="W126" s="113"/>
      <c r="X126" s="116"/>
      <c r="Y126" s="276"/>
      <c r="Z126" s="277"/>
      <c r="AA126" s="117">
        <f>M126-J126</f>
        <v>-340.04854368931228</v>
      </c>
      <c r="AB126" s="110">
        <f>M126/J126</f>
        <v>0.89695498676081442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4924</v>
      </c>
      <c r="G127" s="103">
        <f t="shared" si="31"/>
        <v>88090.36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2959.3322203672792</v>
      </c>
      <c r="N127" s="106">
        <f>M127/L127</f>
        <v>739.8330550918198</v>
      </c>
      <c r="O127" s="108">
        <f>L127-I127</f>
        <v>0</v>
      </c>
      <c r="P127" s="109">
        <f>N127-K127</f>
        <v>-85.166944908180199</v>
      </c>
      <c r="Q127" s="110">
        <f>N127/K127</f>
        <v>0.89676733950523613</v>
      </c>
      <c r="R127" s="290"/>
      <c r="S127" s="47">
        <v>0.79664351851851856</v>
      </c>
      <c r="T127" s="48">
        <v>0.86597222222222225</v>
      </c>
      <c r="U127" s="111">
        <v>4.7000000000000952</v>
      </c>
      <c r="V127" s="112">
        <v>99.833333333333329</v>
      </c>
      <c r="W127" s="113"/>
      <c r="X127" s="116"/>
      <c r="Y127" s="276"/>
      <c r="Z127" s="277"/>
      <c r="AA127" s="117">
        <f>M127-J127</f>
        <v>-340.66777963272079</v>
      </c>
      <c r="AB127" s="110">
        <f>M127/J127</f>
        <v>0.89676733950523613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2813.2241715569676</v>
      </c>
      <c r="N140" s="138">
        <f>M140/L140</f>
        <v>703.30604288924189</v>
      </c>
      <c r="O140" s="139">
        <f>L140-I140</f>
        <v>0</v>
      </c>
      <c r="P140" s="140">
        <f>N140-K140</f>
        <v>-84.193957110758106</v>
      </c>
      <c r="Q140" s="141">
        <f>N140/K140</f>
        <v>0.89308703858951355</v>
      </c>
      <c r="R140" s="291"/>
      <c r="S140" s="142">
        <f>S124</f>
        <v>0.70839120370370368</v>
      </c>
      <c r="T140" s="143">
        <f>INDEX(T124:T139,COUNTA(T124:T139))</f>
        <v>0.86597222222222225</v>
      </c>
      <c r="U140" s="144"/>
      <c r="V140" s="166"/>
      <c r="W140" s="99"/>
      <c r="X140" s="69"/>
      <c r="Y140" s="279"/>
      <c r="Z140" s="280"/>
      <c r="AA140" s="168">
        <f>M140-J140</f>
        <v>-336.77582844303242</v>
      </c>
      <c r="AB140" s="141">
        <f>M140/J140</f>
        <v>0.89308703858951355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1585</v>
      </c>
      <c r="G141" s="148">
        <f t="shared" ref="G141:G143" si="36">E141*F141</f>
        <v>35313.800000000003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2956.4766839378221</v>
      </c>
      <c r="N141" s="152">
        <f>M141/L141</f>
        <v>591.29533678756445</v>
      </c>
      <c r="O141" s="154">
        <f>L141-I141</f>
        <v>0</v>
      </c>
      <c r="P141" s="155">
        <f>N141-K141</f>
        <v>-68.704663212435548</v>
      </c>
      <c r="Q141" s="156">
        <f>N141/K141</f>
        <v>0.89590202543570374</v>
      </c>
      <c r="R141" s="289">
        <f>Q157</f>
        <v>0.89659150933917164</v>
      </c>
      <c r="S141" s="157">
        <v>0.70833333333333337</v>
      </c>
      <c r="T141" s="158">
        <v>0.73067129629629635</v>
      </c>
      <c r="U141" s="159"/>
      <c r="V141" s="160">
        <v>32.166666666666686</v>
      </c>
      <c r="W141" s="161"/>
      <c r="X141" s="162"/>
      <c r="Y141" s="292"/>
      <c r="Z141" s="293"/>
      <c r="AA141" s="115">
        <f>M141-J141</f>
        <v>-343.52331606217786</v>
      </c>
      <c r="AB141" s="156">
        <f>M141/J141</f>
        <v>0.89590202543570363</v>
      </c>
      <c r="AC141" s="281">
        <f>AB157</f>
        <v>0.89659150933917164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688</v>
      </c>
      <c r="G142" s="103">
        <f t="shared" si="36"/>
        <v>12507.84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2962.679425837322</v>
      </c>
      <c r="N142" s="106">
        <f>M142/L142</f>
        <v>740.6698564593305</v>
      </c>
      <c r="O142" s="108">
        <f>L142-I142</f>
        <v>0</v>
      </c>
      <c r="P142" s="109">
        <f>N142-K142</f>
        <v>-84.330143540669496</v>
      </c>
      <c r="Q142" s="110">
        <f>N142/K142</f>
        <v>0.89778164419312789</v>
      </c>
      <c r="R142" s="290"/>
      <c r="S142" s="47">
        <v>0.7340740740740741</v>
      </c>
      <c r="T142" s="48">
        <v>0.74375000000000002</v>
      </c>
      <c r="U142" s="111">
        <v>4.8999999999999666</v>
      </c>
      <c r="V142" s="112">
        <v>13.933333333333326</v>
      </c>
      <c r="W142" s="113"/>
      <c r="X142" s="116"/>
      <c r="Y142" s="276"/>
      <c r="Z142" s="277"/>
      <c r="AA142" s="117">
        <f>M142-J142</f>
        <v>-337.32057416267799</v>
      </c>
      <c r="AB142" s="110">
        <f>M142/J142</f>
        <v>0.89778164419312789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7364</v>
      </c>
      <c r="G143" s="103">
        <f t="shared" si="36"/>
        <v>122684.24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2957.0998326826557</v>
      </c>
      <c r="N143" s="106">
        <f>M143/L143</f>
        <v>739.27495817066392</v>
      </c>
      <c r="O143" s="108">
        <f>L143-I143</f>
        <v>0</v>
      </c>
      <c r="P143" s="109">
        <f>N143-K143</f>
        <v>-85.725041829336078</v>
      </c>
      <c r="Q143" s="110">
        <f>N143/K143</f>
        <v>0.89609085838868352</v>
      </c>
      <c r="R143" s="290"/>
      <c r="S143" s="47">
        <v>0.74791666666666667</v>
      </c>
      <c r="T143" s="48">
        <v>0.85167824074074072</v>
      </c>
      <c r="U143" s="111">
        <v>5.9999999999999787</v>
      </c>
      <c r="V143" s="112">
        <v>149.41666666666663</v>
      </c>
      <c r="W143" s="113"/>
      <c r="X143" s="116"/>
      <c r="Y143" s="276"/>
      <c r="Z143" s="277"/>
      <c r="AA143" s="117">
        <f>M143-J143</f>
        <v>-342.90016731734431</v>
      </c>
      <c r="AB143" s="110">
        <f>M143/J143</f>
        <v>0.89609085838868352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2958.7519808192665</v>
      </c>
      <c r="N157" s="138">
        <f>M157/L157</f>
        <v>682.78891865059995</v>
      </c>
      <c r="O157" s="139">
        <f>L157-I157</f>
        <v>0</v>
      </c>
      <c r="P157" s="140">
        <f>N157-K157</f>
        <v>-78.749542887861594</v>
      </c>
      <c r="Q157" s="141">
        <f>N157/K157</f>
        <v>0.89659150933917164</v>
      </c>
      <c r="R157" s="291"/>
      <c r="S157" s="142">
        <f>S141</f>
        <v>0.70833333333333337</v>
      </c>
      <c r="T157" s="143">
        <f>INDEX(T141:T156,COUNTA(T141:T156))</f>
        <v>0.85167824074074072</v>
      </c>
      <c r="U157" s="144"/>
      <c r="V157" s="166"/>
      <c r="W157" s="99"/>
      <c r="X157" s="69"/>
      <c r="Y157" s="279"/>
      <c r="Z157" s="280"/>
      <c r="AA157" s="168">
        <f>M157-J157</f>
        <v>-341.24801918073354</v>
      </c>
      <c r="AB157" s="141">
        <f>M157/J157</f>
        <v>0.89659150933917164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2046</v>
      </c>
      <c r="G158" s="148">
        <f t="shared" ref="G158:G161" si="41">E158*F158</f>
        <v>28705.379999999997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2690.1387874360848</v>
      </c>
      <c r="N158" s="152">
        <f>M158/L158</f>
        <v>896.71292914536161</v>
      </c>
      <c r="O158" s="154">
        <f>L158-I158</f>
        <v>0</v>
      </c>
      <c r="P158" s="155">
        <f>N158-K158</f>
        <v>-103.28707085463839</v>
      </c>
      <c r="Q158" s="156">
        <f>N158/K158</f>
        <v>0.8967129291453616</v>
      </c>
      <c r="R158" s="289">
        <f>Q174</f>
        <v>0.88254286478739263</v>
      </c>
      <c r="S158" s="157">
        <v>0.708587962962963</v>
      </c>
      <c r="T158" s="158">
        <v>0.74027777777777781</v>
      </c>
      <c r="U158" s="159"/>
      <c r="V158" s="160">
        <v>45.633333333333326</v>
      </c>
      <c r="W158" s="161"/>
      <c r="X158" s="162"/>
      <c r="Y158" s="292"/>
      <c r="Z158" s="293"/>
      <c r="AA158" s="115">
        <f>M158-J158</f>
        <v>-309.86121256391516</v>
      </c>
      <c r="AB158" s="156">
        <f>M158/J158</f>
        <v>0.8967129291453616</v>
      </c>
      <c r="AC158" s="281">
        <f>AB174</f>
        <v>0.88254286478739263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1154</v>
      </c>
      <c r="G159" s="103">
        <f t="shared" si="41"/>
        <v>20979.72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3137.7643504531666</v>
      </c>
      <c r="N159" s="106">
        <f>M159/L159</f>
        <v>1045.9214501510555</v>
      </c>
      <c r="O159" s="108">
        <f>L159-I159</f>
        <v>0</v>
      </c>
      <c r="P159" s="109">
        <f>N159-K159</f>
        <v>-154.07854984894448</v>
      </c>
      <c r="Q159" s="110">
        <f>N159/K159</f>
        <v>0.87160120845921296</v>
      </c>
      <c r="R159" s="290"/>
      <c r="S159" s="47">
        <v>0.75069444444444444</v>
      </c>
      <c r="T159" s="48">
        <v>0.76601851851851854</v>
      </c>
      <c r="U159" s="111">
        <v>14.999999999999947</v>
      </c>
      <c r="V159" s="112">
        <v>22.066666666666706</v>
      </c>
      <c r="W159" s="113"/>
      <c r="X159" s="116"/>
      <c r="Y159" s="276"/>
      <c r="Z159" s="277"/>
      <c r="AA159" s="117">
        <f>M159-J159</f>
        <v>-462.23564954683343</v>
      </c>
      <c r="AB159" s="110">
        <f>M159/J159</f>
        <v>0.87160120845921296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5640</v>
      </c>
      <c r="G160" s="103">
        <f t="shared" si="41"/>
        <v>80539.199999999997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3130.9175019275249</v>
      </c>
      <c r="N160" s="106">
        <f>M160/L160</f>
        <v>1043.639167309175</v>
      </c>
      <c r="O160" s="108">
        <f>L160-I160</f>
        <v>0</v>
      </c>
      <c r="P160" s="109">
        <f>N160-K160</f>
        <v>-156.36083269082496</v>
      </c>
      <c r="Q160" s="110">
        <f>N160/K160</f>
        <v>0.86969930609097923</v>
      </c>
      <c r="R160" s="290"/>
      <c r="S160" s="47">
        <v>0.77638888888888891</v>
      </c>
      <c r="T160" s="48">
        <v>0.85144675925925928</v>
      </c>
      <c r="U160" s="111">
        <v>14.933333333333323</v>
      </c>
      <c r="V160" s="112">
        <v>108.08333333333334</v>
      </c>
      <c r="W160" s="113">
        <v>0.85144675925925928</v>
      </c>
      <c r="X160" s="116">
        <v>0.90347222222222201</v>
      </c>
      <c r="Y160" s="276"/>
      <c r="Z160" s="277"/>
      <c r="AA160" s="117">
        <f>M160-J160</f>
        <v>-469.08249807247512</v>
      </c>
      <c r="AB160" s="110">
        <f>M160/J160</f>
        <v>0.86969930609097912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5306</v>
      </c>
      <c r="G161" s="103">
        <f t="shared" si="41"/>
        <v>74443.179999999993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2690.745175376805</v>
      </c>
      <c r="N161" s="106">
        <f>M161/L161</f>
        <v>896.91505845893505</v>
      </c>
      <c r="O161" s="108">
        <f>L161-I161</f>
        <v>0</v>
      </c>
      <c r="P161" s="109">
        <f>N161-K161</f>
        <v>-103.08494154106495</v>
      </c>
      <c r="Q161" s="110">
        <f>N161/K161</f>
        <v>0.89691505845893504</v>
      </c>
      <c r="R161" s="290"/>
      <c r="S161" s="47">
        <v>0.90347222222222201</v>
      </c>
      <c r="T161" s="48">
        <v>0.98563657407407412</v>
      </c>
      <c r="U161" s="111">
        <v>74.91666666666633</v>
      </c>
      <c r="V161" s="112">
        <v>118.31666666666705</v>
      </c>
      <c r="W161" s="113"/>
      <c r="X161" s="116"/>
      <c r="Y161" s="276"/>
      <c r="Z161" s="277"/>
      <c r="AA161" s="117">
        <f>M161-J161</f>
        <v>-309.25482462319496</v>
      </c>
      <c r="AB161" s="110">
        <f>M161/J161</f>
        <v>0.89691505845893504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2912.3914537983956</v>
      </c>
      <c r="N174" s="138">
        <f t="shared" ref="N174:N180" si="45">M174/L174</f>
        <v>970.79715126613189</v>
      </c>
      <c r="O174" s="139">
        <f t="shared" ref="O174:O180" si="46">L174-I174</f>
        <v>0</v>
      </c>
      <c r="P174" s="140">
        <f t="shared" ref="P174:P180" si="47">N174-K174</f>
        <v>-129.20284873386811</v>
      </c>
      <c r="Q174" s="141">
        <f t="shared" ref="Q174:Q180" si="48">N174/K174</f>
        <v>0.88254286478739263</v>
      </c>
      <c r="R174" s="291"/>
      <c r="S174" s="142">
        <f>S158</f>
        <v>0.708587962962963</v>
      </c>
      <c r="T174" s="143">
        <f>INDEX(T158:T173,COUNTA(T158:T173))</f>
        <v>0.98563657407407412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-387.60854620160444</v>
      </c>
      <c r="AB174" s="141">
        <f t="shared" ref="AB174:AB180" si="50">M174/J174</f>
        <v>0.88254286478739263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2020</v>
      </c>
      <c r="G175" s="148">
        <f t="shared" ref="G175:G180" si="51">E175*F175</f>
        <v>36723.599999999999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3134.4827586206834</v>
      </c>
      <c r="N175" s="152">
        <f t="shared" si="45"/>
        <v>1044.8275862068945</v>
      </c>
      <c r="O175" s="154">
        <f t="shared" si="46"/>
        <v>0</v>
      </c>
      <c r="P175" s="155">
        <f t="shared" si="47"/>
        <v>-155.17241379310553</v>
      </c>
      <c r="Q175" s="156">
        <f t="shared" si="48"/>
        <v>0.87068965517241204</v>
      </c>
      <c r="R175" s="289">
        <f>Q191</f>
        <v>0.87975502444535192</v>
      </c>
      <c r="S175" s="157">
        <v>0.70856481481481481</v>
      </c>
      <c r="T175" s="158">
        <v>0.73541666666666672</v>
      </c>
      <c r="U175" s="159"/>
      <c r="V175" s="160">
        <v>38.666666666666742</v>
      </c>
      <c r="W175" s="158"/>
      <c r="X175" s="169"/>
      <c r="Y175" s="292"/>
      <c r="Z175" s="293"/>
      <c r="AA175" s="171">
        <f t="shared" si="49"/>
        <v>-465.5172413793166</v>
      </c>
      <c r="AB175" s="156">
        <f t="shared" si="50"/>
        <v>0.87068965517241204</v>
      </c>
      <c r="AC175" s="281">
        <f>AB191</f>
        <v>0.87975502444535203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1800</v>
      </c>
      <c r="G176" s="103">
        <f t="shared" si="51"/>
        <v>32724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2691.0299003322302</v>
      </c>
      <c r="N176" s="106">
        <f t="shared" si="45"/>
        <v>672.75747508305756</v>
      </c>
      <c r="O176" s="108">
        <f t="shared" si="46"/>
        <v>0</v>
      </c>
      <c r="P176" s="109">
        <f t="shared" si="47"/>
        <v>-77.242524916942443</v>
      </c>
      <c r="Q176" s="110">
        <f t="shared" si="48"/>
        <v>0.89700996677741007</v>
      </c>
      <c r="R176" s="290"/>
      <c r="S176" s="47">
        <v>0.74583333333333335</v>
      </c>
      <c r="T176" s="48">
        <v>0.77370370370370367</v>
      </c>
      <c r="U176" s="111">
        <v>14.999999999999947</v>
      </c>
      <c r="V176" s="112">
        <v>40.133333333333269</v>
      </c>
      <c r="W176" s="113"/>
      <c r="X176" s="13"/>
      <c r="Y176" s="276"/>
      <c r="Z176" s="277"/>
      <c r="AA176" s="172">
        <f t="shared" si="49"/>
        <v>-308.97009966776977</v>
      </c>
      <c r="AB176" s="110">
        <f t="shared" si="50"/>
        <v>0.89700996677741007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2596</v>
      </c>
      <c r="G177" s="103">
        <f t="shared" si="51"/>
        <v>64432.72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2927.8195488721803</v>
      </c>
      <c r="N177" s="106">
        <f t="shared" si="45"/>
        <v>731.95488721804509</v>
      </c>
      <c r="O177" s="108">
        <f t="shared" si="46"/>
        <v>0</v>
      </c>
      <c r="P177" s="109">
        <f t="shared" si="47"/>
        <v>-93.045112781954913</v>
      </c>
      <c r="Q177" s="110">
        <f t="shared" si="48"/>
        <v>0.88721804511278191</v>
      </c>
      <c r="R177" s="290"/>
      <c r="S177" s="47">
        <v>0.78402777777777777</v>
      </c>
      <c r="T177" s="48">
        <v>0.82097222222222221</v>
      </c>
      <c r="U177" s="111">
        <v>14.866666666666699</v>
      </c>
      <c r="V177" s="112">
        <v>53.2</v>
      </c>
      <c r="W177" s="113"/>
      <c r="X177" s="13"/>
      <c r="Y177" s="276"/>
      <c r="Z177" s="277"/>
      <c r="AA177" s="172">
        <f t="shared" si="49"/>
        <v>-372.18045112781965</v>
      </c>
      <c r="AB177" s="110">
        <f t="shared" si="50"/>
        <v>0.88721804511278191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1948</v>
      </c>
      <c r="G178" s="103">
        <f t="shared" si="51"/>
        <v>48758.44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2928.1002087682709</v>
      </c>
      <c r="N178" s="106">
        <f t="shared" si="45"/>
        <v>732.02505219206773</v>
      </c>
      <c r="O178" s="108">
        <f t="shared" si="46"/>
        <v>0</v>
      </c>
      <c r="P178" s="109">
        <f t="shared" si="47"/>
        <v>-92.974947807932267</v>
      </c>
      <c r="Q178" s="110">
        <f t="shared" si="48"/>
        <v>0.88730309356614268</v>
      </c>
      <c r="R178" s="290"/>
      <c r="S178" s="47">
        <v>0.83130787037037035</v>
      </c>
      <c r="T178" s="48">
        <v>0.85902777777777772</v>
      </c>
      <c r="U178" s="111">
        <v>14.883333333333315</v>
      </c>
      <c r="V178" s="112">
        <v>39.916666666666615</v>
      </c>
      <c r="W178" s="113">
        <v>0.85902777777777772</v>
      </c>
      <c r="X178" s="116">
        <v>0.91208333333333336</v>
      </c>
      <c r="Y178" s="276"/>
      <c r="Z178" s="277"/>
      <c r="AA178" s="172">
        <f t="shared" si="49"/>
        <v>-371.89979123172907</v>
      </c>
      <c r="AB178" s="110">
        <f t="shared" si="50"/>
        <v>0.88730309356614268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1494</v>
      </c>
      <c r="G179" s="103">
        <f t="shared" si="51"/>
        <v>27160.92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3134.2657342657349</v>
      </c>
      <c r="N179" s="106">
        <f t="shared" si="45"/>
        <v>1044.755244755245</v>
      </c>
      <c r="O179" s="108">
        <f t="shared" si="46"/>
        <v>0</v>
      </c>
      <c r="P179" s="109">
        <f t="shared" si="47"/>
        <v>-155.24475524475497</v>
      </c>
      <c r="Q179" s="110">
        <f t="shared" si="48"/>
        <v>0.87062937062937085</v>
      </c>
      <c r="R179" s="290"/>
      <c r="S179" s="47">
        <v>0.91208333333333336</v>
      </c>
      <c r="T179" s="48">
        <v>0.93194444444444446</v>
      </c>
      <c r="U179" s="111">
        <v>76.400000000000119</v>
      </c>
      <c r="V179" s="112">
        <v>28.599999999999994</v>
      </c>
      <c r="W179" s="113"/>
      <c r="X179" s="116"/>
      <c r="Y179" s="276"/>
      <c r="Z179" s="277"/>
      <c r="AA179" s="172">
        <f t="shared" si="49"/>
        <v>-465.73426573426514</v>
      </c>
      <c r="AB179" s="110">
        <f t="shared" si="50"/>
        <v>0.87062937062937085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3601</v>
      </c>
      <c r="G180" s="121">
        <f t="shared" si="51"/>
        <v>51422.28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3131.3043478260838</v>
      </c>
      <c r="N180" s="106">
        <f t="shared" si="45"/>
        <v>1043.7681159420279</v>
      </c>
      <c r="O180" s="108">
        <f t="shared" si="46"/>
        <v>0</v>
      </c>
      <c r="P180" s="109">
        <f t="shared" si="47"/>
        <v>-156.23188405797214</v>
      </c>
      <c r="Q180" s="110">
        <f t="shared" si="48"/>
        <v>0.86980676328502327</v>
      </c>
      <c r="R180" s="290"/>
      <c r="S180" s="47">
        <v>0.94305555555555554</v>
      </c>
      <c r="T180" s="48">
        <v>0.99097222222222225</v>
      </c>
      <c r="U180" s="111">
        <v>15.999999999999943</v>
      </c>
      <c r="V180" s="112">
        <v>69.000000000000071</v>
      </c>
      <c r="W180" s="113"/>
      <c r="X180" s="50"/>
      <c r="Y180" s="276"/>
      <c r="Z180" s="277"/>
      <c r="AA180" s="172">
        <f t="shared" si="49"/>
        <v>-468.69565217391619</v>
      </c>
      <c r="AB180" s="110">
        <f t="shared" si="50"/>
        <v>0.86980676328502327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2991.1670831141969</v>
      </c>
      <c r="N191" s="138">
        <f>M191/L191</f>
        <v>854.6191666040562</v>
      </c>
      <c r="O191" s="139">
        <f>L191-I191</f>
        <v>0</v>
      </c>
      <c r="P191" s="140">
        <f>N191-K191</f>
        <v>-116.80940482451524</v>
      </c>
      <c r="Q191" s="141">
        <f>N191/K191</f>
        <v>0.87975502444535192</v>
      </c>
      <c r="R191" s="291"/>
      <c r="S191" s="142">
        <f>S175</f>
        <v>0.70856481481481481</v>
      </c>
      <c r="T191" s="143">
        <f>INDEX(T175:T190,COUNTA(T175:T190))</f>
        <v>0.99097222222222225</v>
      </c>
      <c r="U191" s="144"/>
      <c r="V191" s="166"/>
      <c r="W191" s="167"/>
      <c r="X191" s="138"/>
      <c r="Y191" s="279"/>
      <c r="Z191" s="280"/>
      <c r="AA191" s="174">
        <f>M191-J191</f>
        <v>-408.83291688580312</v>
      </c>
      <c r="AB191" s="141">
        <f>M191/J191</f>
        <v>0.87975502444535203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248" priority="1" operator="greaterThan">
      <formula>0</formula>
    </cfRule>
  </conditionalFormatting>
  <conditionalFormatting sqref="P5:P191 AA5:AA191">
    <cfRule type="cellIs" dxfId="247" priority="4" operator="lessThan">
      <formula>0</formula>
    </cfRule>
  </conditionalFormatting>
  <conditionalFormatting sqref="Q5:Q191 AB5:AB191">
    <cfRule type="cellIs" dxfId="246" priority="2" operator="greaterThan">
      <formula>1</formula>
    </cfRule>
    <cfRule type="cellIs" dxfId="245" priority="3" operator="lessThan">
      <formula>0.8</formula>
    </cfRule>
  </conditionalFormatting>
  <conditionalFormatting sqref="AC5:AC6 R5:R191 AC107:AC112">
    <cfRule type="cellIs" dxfId="244" priority="5" operator="lessThan">
      <formula>0.8</formula>
    </cfRule>
  </conditionalFormatting>
  <conditionalFormatting sqref="AC12:AC20">
    <cfRule type="cellIs" dxfId="243" priority="15" operator="lessThan">
      <formula>0.8</formula>
    </cfRule>
  </conditionalFormatting>
  <conditionalFormatting sqref="AC22:AC27">
    <cfRule type="cellIs" dxfId="242" priority="14" operator="lessThan">
      <formula>0.8</formula>
    </cfRule>
  </conditionalFormatting>
  <conditionalFormatting sqref="AC39:AC44">
    <cfRule type="cellIs" dxfId="241" priority="12" operator="lessThan">
      <formula>0.8</formula>
    </cfRule>
  </conditionalFormatting>
  <conditionalFormatting sqref="AC56">
    <cfRule type="cellIs" dxfId="240" priority="13" operator="lessThan">
      <formula>0.8</formula>
    </cfRule>
  </conditionalFormatting>
  <conditionalFormatting sqref="AC73">
    <cfRule type="cellIs" dxfId="239" priority="7" operator="lessThan">
      <formula>0.8</formula>
    </cfRule>
  </conditionalFormatting>
  <conditionalFormatting sqref="AC90:AC95">
    <cfRule type="cellIs" dxfId="238" priority="6" operator="lessThan">
      <formula>0.8</formula>
    </cfRule>
  </conditionalFormatting>
  <conditionalFormatting sqref="AC124">
    <cfRule type="cellIs" dxfId="237" priority="11" operator="lessThan">
      <formula>0.8</formula>
    </cfRule>
  </conditionalFormatting>
  <conditionalFormatting sqref="AC141">
    <cfRule type="cellIs" dxfId="236" priority="10" operator="lessThan">
      <formula>0.8</formula>
    </cfRule>
  </conditionalFormatting>
  <conditionalFormatting sqref="AC158">
    <cfRule type="cellIs" dxfId="235" priority="9" operator="lessThan">
      <formula>0.8</formula>
    </cfRule>
  </conditionalFormatting>
  <conditionalFormatting sqref="AC175:AC180">
    <cfRule type="cellIs" dxfId="234" priority="8" operator="lessThan">
      <formula>0.8</formula>
    </cfRule>
  </conditionalFormatting>
  <dataValidations count="1">
    <dataValidation type="list" allowBlank="1" showInputMessage="1" showErrorMessage="1" sqref="Y5:Z191" xr:uid="{9FA8FA77-709F-4883-85AD-5E2EF1B6EA6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DB83-B9E0-4918-8D42-98A14AD3E4AD}">
  <sheetPr>
    <tabColor theme="8" tint="0.59999389629810485"/>
    <pageSetUpPr fitToPage="1"/>
  </sheetPr>
  <dimension ref="A1:AG137"/>
  <sheetViews>
    <sheetView topLeftCell="G1" zoomScale="85" zoomScaleNormal="85" workbookViewId="0">
      <pane ySplit="4" topLeftCell="A95" activePane="bottomLeft" state="frozen"/>
      <selection activeCell="R18" sqref="R18"/>
      <selection pane="bottomLeft" activeCell="Y111" sqref="Y11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49829</v>
      </c>
      <c r="E1" s="88" t="s">
        <v>3</v>
      </c>
      <c r="F1" s="89">
        <f>SUM(G5:G123)</f>
        <v>2661882.9199999995</v>
      </c>
      <c r="G1" s="90" t="s">
        <v>84</v>
      </c>
      <c r="H1" s="91">
        <f>L21+L38+L55+L72+L89+L106+L123</f>
        <v>136.58333333333331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46063</v>
      </c>
      <c r="B2" s="332"/>
      <c r="C2" s="92" t="s">
        <v>40</v>
      </c>
      <c r="D2" s="93">
        <f>AVERAGE(N21,N38,N55,N72,N89,N106,N123)</f>
        <v>141.33674127782402</v>
      </c>
      <c r="E2" s="93" t="s">
        <v>91</v>
      </c>
      <c r="F2" s="94">
        <f>F1/D1</f>
        <v>53.420356017580112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47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3618</v>
      </c>
      <c r="G5" s="148">
        <f t="shared" ref="G5:G7" si="0">E5*F5</f>
        <v>205393.86000000002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1779.3442622950824</v>
      </c>
      <c r="N5" s="152">
        <f>M5/L5</f>
        <v>71.173770491803296</v>
      </c>
      <c r="O5" s="154">
        <f>L5-I5</f>
        <v>0</v>
      </c>
      <c r="P5" s="155">
        <f>N5-K5</f>
        <v>-8.8262295081967039</v>
      </c>
      <c r="Q5" s="156">
        <f>N5/K5</f>
        <v>0.88967213114754118</v>
      </c>
      <c r="R5" s="289">
        <f>Q21</f>
        <v>0.89045528797133022</v>
      </c>
      <c r="S5" s="157">
        <v>0.29166666666666669</v>
      </c>
      <c r="T5" s="158">
        <v>0.37638888888888888</v>
      </c>
      <c r="U5" s="159"/>
      <c r="V5" s="160">
        <v>121.99999999999997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-220.65573770491756</v>
      </c>
      <c r="AF5" s="132">
        <f>M5/J5</f>
        <v>0.88967213114754118</v>
      </c>
      <c r="AG5" s="373">
        <f>AF21</f>
        <v>0.89045528797133022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1998</v>
      </c>
      <c r="G6" s="103">
        <f t="shared" si="0"/>
        <v>154525.32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1780.8368408021788</v>
      </c>
      <c r="N6" s="106">
        <f>M6/L6</f>
        <v>71.233473632087154</v>
      </c>
      <c r="O6" s="108">
        <f>L6-I6</f>
        <v>0</v>
      </c>
      <c r="P6" s="109">
        <f>N6-K6</f>
        <v>-8.7665263679128458</v>
      </c>
      <c r="Q6" s="110">
        <f>N6/K6</f>
        <v>0.89041842040108943</v>
      </c>
      <c r="R6" s="290"/>
      <c r="S6" s="47">
        <v>0.37986111111111109</v>
      </c>
      <c r="T6" s="48">
        <v>0.42660879629629628</v>
      </c>
      <c r="U6" s="111">
        <v>4.9999999999999822</v>
      </c>
      <c r="V6" s="112">
        <v>67.316666666666663</v>
      </c>
      <c r="W6" s="113">
        <v>0.42660879629629628</v>
      </c>
      <c r="X6" s="116">
        <v>0.46546296296296297</v>
      </c>
      <c r="Y6" s="12"/>
      <c r="Z6" s="198"/>
      <c r="AA6" s="276"/>
      <c r="AB6" s="277"/>
      <c r="AC6" s="12">
        <v>2</v>
      </c>
      <c r="AD6" s="198"/>
      <c r="AE6" s="117">
        <f>M6-J6</f>
        <v>-219.16315919782119</v>
      </c>
      <c r="AF6" s="110">
        <f>M6/J6</f>
        <v>0.89041842040108943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4597</v>
      </c>
      <c r="G7" s="103">
        <f t="shared" si="0"/>
        <v>273613.44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1782.5506247307203</v>
      </c>
      <c r="N7" s="106">
        <f>M7/L7</f>
        <v>71.302024989228812</v>
      </c>
      <c r="O7" s="108">
        <f>L7-I7</f>
        <v>0</v>
      </c>
      <c r="P7" s="109">
        <f>N7-K7</f>
        <v>-8.697975010771188</v>
      </c>
      <c r="Q7" s="110">
        <f>N7/K7</f>
        <v>0.89127531236536017</v>
      </c>
      <c r="R7" s="290"/>
      <c r="S7" s="47">
        <v>0.46546296296296297</v>
      </c>
      <c r="T7" s="48">
        <v>0.57291666666666663</v>
      </c>
      <c r="U7" s="111">
        <v>55.950000000000031</v>
      </c>
      <c r="V7" s="112">
        <v>154.73333333333326</v>
      </c>
      <c r="W7" s="113"/>
      <c r="X7" s="116"/>
      <c r="Y7" s="12"/>
      <c r="Z7" s="198"/>
      <c r="AA7" s="276"/>
      <c r="AB7" s="277"/>
      <c r="AC7" s="12">
        <v>6</v>
      </c>
      <c r="AD7" s="198"/>
      <c r="AE7" s="117">
        <f>M7-J7</f>
        <v>-217.4493752692797</v>
      </c>
      <c r="AF7" s="110">
        <f>M7/J7</f>
        <v>0.89127531236536017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1780.9105759426604</v>
      </c>
      <c r="N21" s="138">
        <f>M21/L21</f>
        <v>71.236423037706416</v>
      </c>
      <c r="O21" s="139">
        <f>L21-I21</f>
        <v>0</v>
      </c>
      <c r="P21" s="140">
        <f>N21-K21</f>
        <v>-8.763576962293584</v>
      </c>
      <c r="Q21" s="141">
        <f>N21/K21</f>
        <v>0.89045528797133022</v>
      </c>
      <c r="R21" s="291"/>
      <c r="S21" s="142">
        <f>S5</f>
        <v>0.29166666666666669</v>
      </c>
      <c r="T21" s="143">
        <f>INDEX(T5:T20,COUNTA(T5:T20))</f>
        <v>0.57291666666666663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12</v>
      </c>
      <c r="AD21" s="180">
        <f>SUM(AD5:AD20)</f>
        <v>0</v>
      </c>
      <c r="AE21" s="168">
        <f>M21-J21</f>
        <v>-219.08942405733956</v>
      </c>
      <c r="AF21" s="141">
        <f>M21/J21</f>
        <v>0.89045528797133022</v>
      </c>
      <c r="AG21" s="360"/>
    </row>
    <row r="22" spans="1:33" ht="15.75" customHeight="1">
      <c r="A22" s="294" t="s">
        <v>189</v>
      </c>
      <c r="B22" s="146" t="s">
        <v>177</v>
      </c>
      <c r="C22" s="287" t="s">
        <v>178</v>
      </c>
      <c r="D22" s="288"/>
      <c r="E22" s="147">
        <v>19.7</v>
      </c>
      <c r="F22" s="159">
        <v>3306</v>
      </c>
      <c r="G22" s="148">
        <f t="shared" ref="G22:G25" si="5">E22*F22</f>
        <v>65128.2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1079.5102040816323</v>
      </c>
      <c r="N22" s="152">
        <f>M22/L22</f>
        <v>83.039246467817875</v>
      </c>
      <c r="O22" s="154">
        <f>L22-I22</f>
        <v>0</v>
      </c>
      <c r="P22" s="155">
        <f>N22-K22</f>
        <v>-9.2684458398744312</v>
      </c>
      <c r="Q22" s="156">
        <f>N22/K22</f>
        <v>0.89959183673469367</v>
      </c>
      <c r="R22" s="289">
        <f>Q38</f>
        <v>0.89166905960299025</v>
      </c>
      <c r="S22" s="157">
        <v>0.20850694444444445</v>
      </c>
      <c r="T22" s="158">
        <v>0.33611111111111114</v>
      </c>
      <c r="U22" s="159"/>
      <c r="V22" s="160">
        <v>183.75000000000003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-120.48979591836769</v>
      </c>
      <c r="AF22" s="156">
        <f>M22/J22</f>
        <v>0.89959183673469356</v>
      </c>
      <c r="AG22" s="358">
        <f>AF38</f>
        <v>0.89166905960299025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11">
        <v>1978</v>
      </c>
      <c r="G23" s="103">
        <f t="shared" si="5"/>
        <v>93697.86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1780.1999999999985</v>
      </c>
      <c r="N23" s="106">
        <f>M23/L23</f>
        <v>84.771428571428501</v>
      </c>
      <c r="O23" s="108">
        <f>L23-I23</f>
        <v>0</v>
      </c>
      <c r="P23" s="109">
        <f>N23-K23</f>
        <v>-10.46666666666674</v>
      </c>
      <c r="Q23" s="110">
        <f>N23/K23</f>
        <v>0.89009999999999923</v>
      </c>
      <c r="R23" s="290"/>
      <c r="S23" s="47">
        <v>0.34050925925925923</v>
      </c>
      <c r="T23" s="48">
        <v>0.38680555555555557</v>
      </c>
      <c r="U23" s="111">
        <v>6.3333333333332575</v>
      </c>
      <c r="V23" s="112">
        <v>66.666666666666728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-219.80000000000155</v>
      </c>
      <c r="AF23" s="110">
        <f>M23/J23</f>
        <v>0.89009999999999923</v>
      </c>
      <c r="AG23" s="359"/>
    </row>
    <row r="24" spans="1:33" ht="15.75" customHeight="1">
      <c r="A24" s="295"/>
      <c r="B24" s="163" t="s">
        <v>185</v>
      </c>
      <c r="C24" s="274" t="s">
        <v>196</v>
      </c>
      <c r="D24" s="275"/>
      <c r="E24" s="101">
        <v>53.76</v>
      </c>
      <c r="F24" s="111">
        <v>3300</v>
      </c>
      <c r="G24" s="103">
        <f t="shared" si="5"/>
        <v>177408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1780.5755395683448</v>
      </c>
      <c r="N24" s="106">
        <f>M24/L24</f>
        <v>89.028776978417241</v>
      </c>
      <c r="O24" s="108">
        <f>L24-I24</f>
        <v>0</v>
      </c>
      <c r="P24" s="109">
        <f>N24-K24</f>
        <v>-10.971223021582759</v>
      </c>
      <c r="Q24" s="110">
        <f>N24/K24</f>
        <v>0.89028776978417246</v>
      </c>
      <c r="R24" s="290"/>
      <c r="S24" s="47">
        <v>0.39027777777777778</v>
      </c>
      <c r="T24" s="48">
        <v>0.46750000000000003</v>
      </c>
      <c r="U24" s="111">
        <v>4.9999999999999822</v>
      </c>
      <c r="V24" s="112">
        <v>111.20000000000003</v>
      </c>
      <c r="W24" s="113">
        <v>0.46750000000000003</v>
      </c>
      <c r="X24" s="116">
        <v>0.50557870370370372</v>
      </c>
      <c r="Y24" s="12"/>
      <c r="Z24" s="198"/>
      <c r="AA24" s="276"/>
      <c r="AB24" s="277"/>
      <c r="AC24" s="12">
        <v>3</v>
      </c>
      <c r="AD24" s="198"/>
      <c r="AE24" s="117">
        <f>M24-J24</f>
        <v>-219.42446043165523</v>
      </c>
      <c r="AF24" s="110">
        <f>M24/J24</f>
        <v>0.89028776978417234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2283</v>
      </c>
      <c r="G25" s="103">
        <f t="shared" si="5"/>
        <v>163348.65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1779.7314854915551</v>
      </c>
      <c r="N25" s="106">
        <f>M25/L25</f>
        <v>80.896885704161591</v>
      </c>
      <c r="O25" s="108">
        <f>L25-I25</f>
        <v>0</v>
      </c>
      <c r="P25" s="109">
        <f>N25-K25</f>
        <v>-10.012205204929316</v>
      </c>
      <c r="Q25" s="110">
        <f>N25/K25</f>
        <v>0.88986574274577757</v>
      </c>
      <c r="R25" s="290"/>
      <c r="S25" s="47">
        <v>0.50557870370370372</v>
      </c>
      <c r="T25" s="48">
        <v>0.55902777777777779</v>
      </c>
      <c r="U25" s="111">
        <v>54.833333333333329</v>
      </c>
      <c r="V25" s="112">
        <v>76.966666666666654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-220.26851450844492</v>
      </c>
      <c r="AF25" s="110">
        <f>M25/J25</f>
        <v>0.88986574274577757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</v>
      </c>
      <c r="M38" s="137">
        <f t="shared" si="8"/>
        <v>1605.0043072853825</v>
      </c>
      <c r="N38" s="138">
        <f>M38/L38</f>
        <v>84.473910909756981</v>
      </c>
      <c r="O38" s="139">
        <f>L38-I38</f>
        <v>0</v>
      </c>
      <c r="P38" s="140">
        <f>N38-K38</f>
        <v>-10.262931195506184</v>
      </c>
      <c r="Q38" s="141">
        <f>N38/K38</f>
        <v>0.89166905960299025</v>
      </c>
      <c r="R38" s="291"/>
      <c r="S38" s="142">
        <f>S22</f>
        <v>0.20850694444444445</v>
      </c>
      <c r="T38" s="143">
        <f>INDEX(T22:T37,COUNTA(T22:T37))</f>
        <v>0.55902777777777779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11</v>
      </c>
      <c r="AD38" s="180">
        <f>SUM(AD22:AD37)</f>
        <v>0</v>
      </c>
      <c r="AE38" s="168">
        <f>M38-J38</f>
        <v>-194.99569271461746</v>
      </c>
      <c r="AF38" s="141">
        <f>M38/J38</f>
        <v>0.89166905960299025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901</v>
      </c>
      <c r="G39" s="148">
        <f t="shared" ref="G39:G42" si="9">E39*F39</f>
        <v>58925.400000000009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1783.1775700934597</v>
      </c>
      <c r="N39" s="152">
        <f>M39/L39</f>
        <v>74.299065420560822</v>
      </c>
      <c r="O39" s="154">
        <f>L39-I39</f>
        <v>0</v>
      </c>
      <c r="P39" s="155">
        <f>N39-K39</f>
        <v>-9.0342679127725063</v>
      </c>
      <c r="Q39" s="156">
        <f>N39/K39</f>
        <v>0.89158878504672989</v>
      </c>
      <c r="R39" s="289">
        <f>Q55</f>
        <v>0.89042000039898761</v>
      </c>
      <c r="S39" s="157">
        <v>0.29166666666666669</v>
      </c>
      <c r="T39" s="158">
        <v>0.3127199074074074</v>
      </c>
      <c r="U39" s="159"/>
      <c r="V39" s="160">
        <v>30.316666666666634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-216.82242990654026</v>
      </c>
      <c r="AF39" s="156">
        <f>M39/J39</f>
        <v>0.89158878504672989</v>
      </c>
      <c r="AG39" s="281">
        <f>AF55</f>
        <v>0.8904200003989875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1324</v>
      </c>
      <c r="G40" s="103">
        <f t="shared" si="9"/>
        <v>78566.16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1780.5005603287277</v>
      </c>
      <c r="N40" s="106">
        <f>M40/L40</f>
        <v>74.187523347030321</v>
      </c>
      <c r="O40" s="108">
        <f>L40-I40</f>
        <v>0</v>
      </c>
      <c r="P40" s="109">
        <f>N40-K40</f>
        <v>-9.1458099863030071</v>
      </c>
      <c r="Q40" s="110">
        <f>N40/K40</f>
        <v>0.89025028016436392</v>
      </c>
      <c r="R40" s="290"/>
      <c r="S40" s="47">
        <v>0.31623842592592594</v>
      </c>
      <c r="T40" s="48">
        <v>0.34722222222222221</v>
      </c>
      <c r="U40" s="111">
        <v>5.066666666666686</v>
      </c>
      <c r="V40" s="112">
        <v>44.616666666666632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-219.49943967127228</v>
      </c>
      <c r="AF40" s="110">
        <f>M40/J40</f>
        <v>0.89025028016436381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3666</v>
      </c>
      <c r="G41" s="103">
        <f t="shared" si="9"/>
        <v>215084.22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1779.8516520566416</v>
      </c>
      <c r="N41" s="106">
        <f>M41/L41</f>
        <v>77.384854437245281</v>
      </c>
      <c r="O41" s="108">
        <f>L41-I41</f>
        <v>0</v>
      </c>
      <c r="P41" s="109">
        <f>N41-K41</f>
        <v>-9.5716673018851566</v>
      </c>
      <c r="Q41" s="110">
        <f>N41/K41</f>
        <v>0.88992582602832071</v>
      </c>
      <c r="R41" s="290"/>
      <c r="S41" s="47">
        <v>0.35098379629629628</v>
      </c>
      <c r="T41" s="48">
        <v>0.43680555555555556</v>
      </c>
      <c r="U41" s="111">
        <v>5.4166666666666607</v>
      </c>
      <c r="V41" s="112">
        <v>123.58333333333336</v>
      </c>
      <c r="W41" s="113">
        <v>0.43680555555555556</v>
      </c>
      <c r="X41" s="116">
        <v>0.47569444444444442</v>
      </c>
      <c r="Y41" s="12"/>
      <c r="Z41" s="198"/>
      <c r="AA41" s="276"/>
      <c r="AB41" s="277"/>
      <c r="AC41" s="12">
        <v>3</v>
      </c>
      <c r="AD41" s="198"/>
      <c r="AE41" s="117">
        <f>M41-J41</f>
        <v>-220.14834794335843</v>
      </c>
      <c r="AF41" s="110">
        <f>M41/J41</f>
        <v>0.88992582602832082</v>
      </c>
      <c r="AG41" s="282"/>
    </row>
    <row r="42" spans="1:33" ht="15.75" customHeight="1">
      <c r="A42" s="285"/>
      <c r="B42" s="163" t="s">
        <v>185</v>
      </c>
      <c r="C42" s="274" t="s">
        <v>195</v>
      </c>
      <c r="D42" s="275"/>
      <c r="E42" s="101">
        <v>59.54</v>
      </c>
      <c r="F42" s="102">
        <v>2912</v>
      </c>
      <c r="G42" s="103">
        <f t="shared" si="9"/>
        <v>173380.48000000001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1779.830220713071</v>
      </c>
      <c r="N42" s="106">
        <f>M42/L42</f>
        <v>77.383922639698739</v>
      </c>
      <c r="O42" s="108">
        <f>L42-I42</f>
        <v>0</v>
      </c>
      <c r="P42" s="109">
        <f>N42-K42</f>
        <v>-9.5725990994316987</v>
      </c>
      <c r="Q42" s="110">
        <f>N42/K42</f>
        <v>0.88991511035653548</v>
      </c>
      <c r="R42" s="290"/>
      <c r="S42" s="47">
        <v>0.47569444444444442</v>
      </c>
      <c r="T42" s="48">
        <v>0.54386574074074079</v>
      </c>
      <c r="U42" s="111">
        <v>55.999999999999957</v>
      </c>
      <c r="V42" s="112">
        <v>98.166666666666771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-220.16977928692904</v>
      </c>
      <c r="AF42" s="110">
        <f>M42/J42</f>
        <v>0.88991511035653548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1780.8400007979751</v>
      </c>
      <c r="N55" s="138">
        <f t="shared" ref="N55:N61" si="13">M55/L55</f>
        <v>75.780425565871283</v>
      </c>
      <c r="O55" s="139">
        <f t="shared" ref="O55:O61" si="14">L55-I55</f>
        <v>0</v>
      </c>
      <c r="P55" s="140">
        <f t="shared" ref="P55:P61" si="15">N55-K55</f>
        <v>-9.3259574128521194</v>
      </c>
      <c r="Q55" s="141">
        <f t="shared" ref="Q55:Q61" si="16">N55/K55</f>
        <v>0.89042000039898761</v>
      </c>
      <c r="R55" s="291"/>
      <c r="S55" s="142">
        <f>S39</f>
        <v>0.29166666666666669</v>
      </c>
      <c r="T55" s="143">
        <f>INDEX(T39:T54,COUNTA(T39:T54))</f>
        <v>0.54386574074074079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 t="shared" ref="AE55:AE61" si="17">M55-J55</f>
        <v>-219.15999920202489</v>
      </c>
      <c r="AF55" s="141">
        <f t="shared" ref="AF55:AF61" si="18">M55/J55</f>
        <v>0.8904200003989875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202</v>
      </c>
      <c r="D56" s="362"/>
      <c r="E56" s="147">
        <v>71.84</v>
      </c>
      <c r="F56" s="97">
        <v>983</v>
      </c>
      <c r="G56" s="148">
        <f t="shared" ref="G56:G61" si="19">E56*F56</f>
        <v>70618.720000000001</v>
      </c>
      <c r="H56" s="149"/>
      <c r="I56" s="150">
        <v>19</v>
      </c>
      <c r="J56" s="151">
        <v>1800</v>
      </c>
      <c r="K56" s="152">
        <f>J56/I56</f>
        <v>94.736842105263165</v>
      </c>
      <c r="L56" s="153">
        <v>19</v>
      </c>
      <c r="M56" s="151">
        <f t="shared" ref="M56:M61" si="20">F56/V56*60</f>
        <v>1605.6261343012723</v>
      </c>
      <c r="N56" s="152">
        <f t="shared" si="13"/>
        <v>84.506638647435381</v>
      </c>
      <c r="O56" s="154">
        <f t="shared" si="14"/>
        <v>0</v>
      </c>
      <c r="P56" s="155">
        <f t="shared" si="15"/>
        <v>-10.230203457827784</v>
      </c>
      <c r="Q56" s="156">
        <f t="shared" si="16"/>
        <v>0.89201451905626228</v>
      </c>
      <c r="R56" s="289">
        <f>Q72</f>
        <v>0.89158034607502668</v>
      </c>
      <c r="S56" s="157">
        <v>0.29185185185185186</v>
      </c>
      <c r="T56" s="158">
        <v>0.31736111111111109</v>
      </c>
      <c r="U56" s="159"/>
      <c r="V56" s="160">
        <v>36.733333333333292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-194.37386569872774</v>
      </c>
      <c r="AF56" s="156">
        <f t="shared" si="18"/>
        <v>0.89201451905626239</v>
      </c>
      <c r="AG56" s="281">
        <f>AF72</f>
        <v>0.89158034607502668</v>
      </c>
    </row>
    <row r="57" spans="1:33" ht="15.75" customHeight="1">
      <c r="A57" s="295"/>
      <c r="B57" s="100" t="s">
        <v>198</v>
      </c>
      <c r="C57" s="361" t="s">
        <v>226</v>
      </c>
      <c r="D57" s="361"/>
      <c r="E57" s="101">
        <v>56.43</v>
      </c>
      <c r="F57" s="102">
        <v>1257</v>
      </c>
      <c r="G57" s="103">
        <f t="shared" si="19"/>
        <v>70932.509999999995</v>
      </c>
      <c r="H57" s="26"/>
      <c r="I57" s="104">
        <v>19</v>
      </c>
      <c r="J57" s="105">
        <v>1800</v>
      </c>
      <c r="K57" s="106">
        <f t="shared" ref="K57:K61" si="21">J57/I57</f>
        <v>94.736842105263165</v>
      </c>
      <c r="L57" s="107">
        <v>19</v>
      </c>
      <c r="M57" s="105">
        <f t="shared" si="20"/>
        <v>1605.8197303051804</v>
      </c>
      <c r="N57" s="106">
        <f t="shared" si="13"/>
        <v>84.516827910798966</v>
      </c>
      <c r="O57" s="108">
        <f t="shared" si="14"/>
        <v>0</v>
      </c>
      <c r="P57" s="109">
        <f t="shared" si="15"/>
        <v>-10.220014194464198</v>
      </c>
      <c r="Q57" s="110">
        <f t="shared" si="16"/>
        <v>0.89212207239176677</v>
      </c>
      <c r="R57" s="290"/>
      <c r="S57" s="47">
        <v>0.32085648148148149</v>
      </c>
      <c r="T57" s="48">
        <v>0.35347222222222224</v>
      </c>
      <c r="U57" s="111">
        <v>5.0333333333333741</v>
      </c>
      <c r="V57" s="112">
        <v>46.966666666666683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-194.18026969481957</v>
      </c>
      <c r="AF57" s="110">
        <f t="shared" si="18"/>
        <v>0.89212207239176688</v>
      </c>
      <c r="AG57" s="282"/>
    </row>
    <row r="58" spans="1:33" ht="15.75" customHeight="1">
      <c r="A58" s="295"/>
      <c r="B58" s="100" t="s">
        <v>190</v>
      </c>
      <c r="C58" s="361" t="s">
        <v>191</v>
      </c>
      <c r="D58" s="361"/>
      <c r="E58" s="101">
        <v>57.3</v>
      </c>
      <c r="F58" s="102">
        <v>1368</v>
      </c>
      <c r="G58" s="103">
        <f t="shared" si="19"/>
        <v>78386.399999999994</v>
      </c>
      <c r="H58" s="26"/>
      <c r="I58" s="104">
        <v>22</v>
      </c>
      <c r="J58" s="105">
        <v>1800</v>
      </c>
      <c r="K58" s="106">
        <f t="shared" si="21"/>
        <v>81.818181818181813</v>
      </c>
      <c r="L58" s="107">
        <v>22</v>
      </c>
      <c r="M58" s="105">
        <f t="shared" si="20"/>
        <v>1605.2151238591928</v>
      </c>
      <c r="N58" s="106">
        <f t="shared" si="13"/>
        <v>72.964323811781483</v>
      </c>
      <c r="O58" s="108">
        <f t="shared" si="14"/>
        <v>0</v>
      </c>
      <c r="P58" s="109">
        <f t="shared" si="15"/>
        <v>-8.8538580064003298</v>
      </c>
      <c r="Q58" s="110">
        <f t="shared" si="16"/>
        <v>0.89178617992177378</v>
      </c>
      <c r="R58" s="290"/>
      <c r="S58" s="47">
        <v>0.35694444444444445</v>
      </c>
      <c r="T58" s="48">
        <v>0.39245370370370369</v>
      </c>
      <c r="U58" s="111">
        <v>4.9999999999999822</v>
      </c>
      <c r="V58" s="112">
        <v>51.133333333333304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-194.78487614080723</v>
      </c>
      <c r="AF58" s="110">
        <f t="shared" si="18"/>
        <v>0.89178617992177378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1385</v>
      </c>
      <c r="G59" s="103">
        <f t="shared" si="19"/>
        <v>79956.05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1604.7634373994208</v>
      </c>
      <c r="N59" s="106">
        <f t="shared" si="13"/>
        <v>72.943792609064587</v>
      </c>
      <c r="O59" s="108">
        <f t="shared" si="14"/>
        <v>0</v>
      </c>
      <c r="P59" s="109">
        <f t="shared" si="15"/>
        <v>-8.8743892091172256</v>
      </c>
      <c r="Q59" s="110">
        <f t="shared" si="16"/>
        <v>0.89153524299967835</v>
      </c>
      <c r="R59" s="290"/>
      <c r="S59" s="47">
        <v>0.39598379629629632</v>
      </c>
      <c r="T59" s="48">
        <v>0.43194444444444446</v>
      </c>
      <c r="U59" s="111">
        <v>5.0833333333333819</v>
      </c>
      <c r="V59" s="112">
        <v>51.783333333333331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-195.23656260057919</v>
      </c>
      <c r="AF59" s="200">
        <f t="shared" si="18"/>
        <v>0.89153524299967823</v>
      </c>
      <c r="AG59" s="282"/>
    </row>
    <row r="60" spans="1:33" ht="15.75" customHeight="1">
      <c r="A60" s="296"/>
      <c r="B60" s="100" t="s">
        <v>198</v>
      </c>
      <c r="C60" s="361" t="s">
        <v>199</v>
      </c>
      <c r="D60" s="361"/>
      <c r="E60" s="101">
        <v>32.06</v>
      </c>
      <c r="F60" s="105">
        <v>828</v>
      </c>
      <c r="G60" s="103">
        <f t="shared" si="19"/>
        <v>26545.68</v>
      </c>
      <c r="H60" s="13"/>
      <c r="I60" s="104">
        <v>19</v>
      </c>
      <c r="J60" s="105">
        <v>3600</v>
      </c>
      <c r="K60" s="106">
        <f t="shared" si="21"/>
        <v>189.47368421052633</v>
      </c>
      <c r="L60" s="107">
        <v>19</v>
      </c>
      <c r="M60" s="105">
        <f t="shared" si="20"/>
        <v>3212.0689655172482</v>
      </c>
      <c r="N60" s="106">
        <f t="shared" si="13"/>
        <v>169.05626134301306</v>
      </c>
      <c r="O60" s="108">
        <f t="shared" si="14"/>
        <v>0</v>
      </c>
      <c r="P60" s="109">
        <f t="shared" si="15"/>
        <v>-20.417422867513267</v>
      </c>
      <c r="Q60" s="110">
        <f t="shared" si="16"/>
        <v>0.89224137931034664</v>
      </c>
      <c r="R60" s="290"/>
      <c r="S60" s="47">
        <v>0.43541666666666667</v>
      </c>
      <c r="T60" s="48">
        <v>0.44615740740740739</v>
      </c>
      <c r="U60" s="111">
        <v>4.9999999999999822</v>
      </c>
      <c r="V60" s="112">
        <v>15.466666666666633</v>
      </c>
      <c r="W60" s="113">
        <v>0.44615740740740739</v>
      </c>
      <c r="X60" s="116">
        <v>0.48402777777777772</v>
      </c>
      <c r="Y60" s="12"/>
      <c r="Z60" s="198"/>
      <c r="AA60" s="276"/>
      <c r="AB60" s="277"/>
      <c r="AC60" s="12">
        <v>1</v>
      </c>
      <c r="AD60" s="198"/>
      <c r="AE60" s="199">
        <f t="shared" si="17"/>
        <v>-387.93103448275178</v>
      </c>
      <c r="AF60" s="200">
        <f t="shared" si="18"/>
        <v>0.89224137931034675</v>
      </c>
      <c r="AG60" s="282"/>
    </row>
    <row r="61" spans="1:33" ht="15.75" customHeight="1">
      <c r="A61" s="296"/>
      <c r="B61" s="100" t="s">
        <v>179</v>
      </c>
      <c r="C61" s="361" t="s">
        <v>181</v>
      </c>
      <c r="D61" s="361"/>
      <c r="E61" s="101">
        <v>29.97</v>
      </c>
      <c r="F61" s="105">
        <v>2899</v>
      </c>
      <c r="G61" s="121">
        <f t="shared" si="19"/>
        <v>86883.03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2483.083511777299</v>
      </c>
      <c r="N61" s="106">
        <f t="shared" si="13"/>
        <v>118.24207198939519</v>
      </c>
      <c r="O61" s="108">
        <f t="shared" si="14"/>
        <v>0</v>
      </c>
      <c r="P61" s="109">
        <f t="shared" si="15"/>
        <v>-14.615070867747676</v>
      </c>
      <c r="Q61" s="110">
        <f t="shared" si="16"/>
        <v>0.88999409024275944</v>
      </c>
      <c r="R61" s="290"/>
      <c r="S61" s="47">
        <v>0.48402777777777772</v>
      </c>
      <c r="T61" s="48">
        <v>0.53267361111111111</v>
      </c>
      <c r="U61" s="111">
        <v>54.533333333333275</v>
      </c>
      <c r="V61" s="112">
        <v>70.050000000000082</v>
      </c>
      <c r="W61" s="113"/>
      <c r="X61" s="116"/>
      <c r="Y61" s="12"/>
      <c r="Z61" s="198"/>
      <c r="AA61" s="276"/>
      <c r="AB61" s="277"/>
      <c r="AC61" s="12">
        <v>3</v>
      </c>
      <c r="AD61" s="198"/>
      <c r="AE61" s="199">
        <f t="shared" si="17"/>
        <v>-306.91648822270099</v>
      </c>
      <c r="AF61" s="200">
        <f t="shared" si="18"/>
        <v>0.88999409024275955</v>
      </c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2265</v>
      </c>
      <c r="K72" s="138">
        <f t="shared" ref="K72:K73" si="23">J72/I72</f>
        <v>111.39344262295083</v>
      </c>
      <c r="L72" s="136">
        <f t="shared" ref="L72:M72" si="24">AVERAGE(L56:L71)</f>
        <v>20.333333333333332</v>
      </c>
      <c r="M72" s="137">
        <f t="shared" si="24"/>
        <v>2019.4294838599355</v>
      </c>
      <c r="N72" s="138">
        <f>M72/L72</f>
        <v>99.31620412425913</v>
      </c>
      <c r="O72" s="139">
        <f>L72-I72</f>
        <v>0</v>
      </c>
      <c r="P72" s="140">
        <f>N72-K72</f>
        <v>-12.077238498691699</v>
      </c>
      <c r="Q72" s="141">
        <f>N72/K72</f>
        <v>0.89158034607502668</v>
      </c>
      <c r="R72" s="291"/>
      <c r="S72" s="142">
        <f>S56</f>
        <v>0.29185185185185186</v>
      </c>
      <c r="T72" s="143">
        <f>INDEX(T56:T71,COUNTA(T56:T71))</f>
        <v>0.53267361111111111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8</v>
      </c>
      <c r="AD72" s="191">
        <f>SUM(AD56:AD71)</f>
        <v>0</v>
      </c>
      <c r="AE72" s="168">
        <f>M72-J72</f>
        <v>-245.57051614006446</v>
      </c>
      <c r="AF72" s="141">
        <f>M72/J72</f>
        <v>0.89158034607502668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961</v>
      </c>
      <c r="G73" s="121">
        <f t="shared" ref="G73" si="25">E73*F73</f>
        <v>25995.05</v>
      </c>
      <c r="H73" s="122"/>
      <c r="I73" s="104">
        <v>6</v>
      </c>
      <c r="J73" s="105">
        <v>3273</v>
      </c>
      <c r="K73" s="106">
        <f t="shared" si="23"/>
        <v>545.5</v>
      </c>
      <c r="L73" s="107">
        <v>6</v>
      </c>
      <c r="M73" s="105">
        <f>F73/V73*60</f>
        <v>2959.4525235243827</v>
      </c>
      <c r="N73" s="106">
        <f>M73/L73</f>
        <v>493.24208725406379</v>
      </c>
      <c r="O73" s="108">
        <f>L73-I73</f>
        <v>0</v>
      </c>
      <c r="P73" s="109">
        <f>N73-K73</f>
        <v>-52.25791274593621</v>
      </c>
      <c r="Q73" s="110">
        <f>N73/K73</f>
        <v>0.90420180981496567</v>
      </c>
      <c r="R73" s="289">
        <f>Q89</f>
        <v>0.90420180981496567</v>
      </c>
      <c r="S73" s="47">
        <v>0.47013888888888888</v>
      </c>
      <c r="T73" s="48">
        <v>0.48366898148148146</v>
      </c>
      <c r="U73" s="111">
        <v>5.8666666666666512</v>
      </c>
      <c r="V73" s="112">
        <v>19.483333333333313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-313.54747647561726</v>
      </c>
      <c r="AF73" s="156">
        <f>M73/J73</f>
        <v>0.90420180981496567</v>
      </c>
      <c r="AG73" s="281">
        <f>AF89</f>
        <v>0.90420180981496567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3273</v>
      </c>
      <c r="K89" s="138">
        <f t="shared" ref="K89" si="27">J89/I89</f>
        <v>545.5</v>
      </c>
      <c r="L89" s="136">
        <f t="shared" ref="L89:M89" si="28">AVERAGE(L73:L88)</f>
        <v>6</v>
      </c>
      <c r="M89" s="137">
        <f t="shared" si="28"/>
        <v>2959.4525235243827</v>
      </c>
      <c r="N89" s="138">
        <f>M89/L89</f>
        <v>493.24208725406379</v>
      </c>
      <c r="O89" s="139">
        <f>L89-I89</f>
        <v>0</v>
      </c>
      <c r="P89" s="140">
        <f>N89-K89</f>
        <v>-52.25791274593621</v>
      </c>
      <c r="Q89" s="141">
        <f>N89/K89</f>
        <v>0.90420180981496567</v>
      </c>
      <c r="R89" s="291"/>
      <c r="S89" s="142">
        <f>S73</f>
        <v>0.47013888888888888</v>
      </c>
      <c r="T89" s="143">
        <f>INDEX(T73:T88,COUNTA(T73:T88))</f>
        <v>0.48366898148148146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-313.54747647561726</v>
      </c>
      <c r="AF89" s="141">
        <f>M89/J89</f>
        <v>0.90420180981496567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208</v>
      </c>
      <c r="D90" s="288"/>
      <c r="E90" s="147">
        <v>56.79</v>
      </c>
      <c r="F90" s="97">
        <v>1836</v>
      </c>
      <c r="G90" s="148">
        <f t="shared" ref="G90:G92" si="29">E90*F90</f>
        <v>104266.44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1779.6445880452366</v>
      </c>
      <c r="N90" s="152">
        <f>M90/L90</f>
        <v>77.375851654140718</v>
      </c>
      <c r="O90" s="154">
        <f>L90-I90</f>
        <v>0</v>
      </c>
      <c r="P90" s="155">
        <f>N90-K90</f>
        <v>-9.5806700849897197</v>
      </c>
      <c r="Q90" s="156">
        <f>N90/K90</f>
        <v>0.88982229402261825</v>
      </c>
      <c r="R90" s="289">
        <f>Q106</f>
        <v>0.88978179613077046</v>
      </c>
      <c r="S90" s="157">
        <v>0.70840277777777783</v>
      </c>
      <c r="T90" s="158">
        <v>0.75138888888888888</v>
      </c>
      <c r="U90" s="159"/>
      <c r="V90" s="160">
        <v>61.89999999999992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-220.35541195476344</v>
      </c>
      <c r="AF90" s="156">
        <f>M90/J90</f>
        <v>0.88982229402261825</v>
      </c>
      <c r="AG90" s="281">
        <f>AF106</f>
        <v>0.88978179613077046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02">
        <v>1400</v>
      </c>
      <c r="G91" s="103">
        <f t="shared" si="29"/>
        <v>79618</v>
      </c>
      <c r="H91" s="26"/>
      <c r="I91" s="104">
        <v>23</v>
      </c>
      <c r="J91" s="105">
        <v>2000</v>
      </c>
      <c r="K91" s="106">
        <f t="shared" ref="K91:K92" si="30">J91/I91</f>
        <v>86.956521739130437</v>
      </c>
      <c r="L91" s="107">
        <v>23</v>
      </c>
      <c r="M91" s="105">
        <f>F91/V91*60</f>
        <v>1779.6610169491514</v>
      </c>
      <c r="N91" s="106">
        <f>M91/L91</f>
        <v>77.376565954310934</v>
      </c>
      <c r="O91" s="108">
        <f>L91-I91</f>
        <v>0</v>
      </c>
      <c r="P91" s="109">
        <f>N91-K91</f>
        <v>-9.5799557848195036</v>
      </c>
      <c r="Q91" s="110">
        <f>N91/K91</f>
        <v>0.88983050847457568</v>
      </c>
      <c r="R91" s="290"/>
      <c r="S91" s="47">
        <v>0.75486111111111109</v>
      </c>
      <c r="T91" s="48">
        <v>0.78763888888888889</v>
      </c>
      <c r="U91" s="111">
        <v>4.9999999999999822</v>
      </c>
      <c r="V91" s="112">
        <v>47.200000000000024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-220.33898305084858</v>
      </c>
      <c r="AF91" s="110">
        <f>M91/J91</f>
        <v>0.88983050847457568</v>
      </c>
      <c r="AG91" s="282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02">
        <v>1640</v>
      </c>
      <c r="G92" s="103">
        <f t="shared" si="29"/>
        <v>78064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1779.3851717902346</v>
      </c>
      <c r="N92" s="106">
        <f>M92/L92</f>
        <v>77.364572686531943</v>
      </c>
      <c r="O92" s="108">
        <f>L92-I92</f>
        <v>0</v>
      </c>
      <c r="P92" s="109">
        <f>N92-K92</f>
        <v>-9.5919490525984941</v>
      </c>
      <c r="Q92" s="110">
        <f>N92/K92</f>
        <v>0.88969258589511735</v>
      </c>
      <c r="R92" s="290"/>
      <c r="S92" s="47">
        <v>0.79166666666666663</v>
      </c>
      <c r="T92" s="48">
        <v>0.83006944444444442</v>
      </c>
      <c r="U92" s="111">
        <v>5.7999999999999474</v>
      </c>
      <c r="V92" s="112">
        <v>55.300000000000011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-220.61482820976539</v>
      </c>
      <c r="AF92" s="110">
        <f>M92/J92</f>
        <v>0.88969258589511735</v>
      </c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23</v>
      </c>
      <c r="J106" s="137">
        <f t="shared" si="31"/>
        <v>2000</v>
      </c>
      <c r="K106" s="138">
        <f t="shared" ref="K106" si="32">J106/I106</f>
        <v>86.956521739130437</v>
      </c>
      <c r="L106" s="136">
        <f t="shared" ref="L106:M106" si="33">AVERAGE(L90:L105)</f>
        <v>23</v>
      </c>
      <c r="M106" s="137">
        <f t="shared" si="33"/>
        <v>1779.5635922615409</v>
      </c>
      <c r="N106" s="138">
        <f>M106/L106</f>
        <v>77.372330098327865</v>
      </c>
      <c r="O106" s="139">
        <f>L106-I106</f>
        <v>0</v>
      </c>
      <c r="P106" s="140">
        <f>N106-K106</f>
        <v>-9.5841916408025725</v>
      </c>
      <c r="Q106" s="141">
        <f>N106/K106</f>
        <v>0.88978179613077046</v>
      </c>
      <c r="R106" s="291"/>
      <c r="S106" s="142">
        <f>S90</f>
        <v>0.70840277777777783</v>
      </c>
      <c r="T106" s="143">
        <f>INDEX(T90:T105,COUNTA(T90:T105))</f>
        <v>0.83006944444444442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3</v>
      </c>
      <c r="AD106" s="180">
        <f t="shared" si="35"/>
        <v>0</v>
      </c>
      <c r="AE106" s="168">
        <f>M106-J106</f>
        <v>-220.43640773845914</v>
      </c>
      <c r="AF106" s="141">
        <f>M106/J106</f>
        <v>0.88978179613077046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1466</v>
      </c>
      <c r="G107" s="148">
        <f t="shared" ref="G107:G110" si="36">E107*F107</f>
        <v>84001.8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1781.7690749493586</v>
      </c>
      <c r="N107" s="152">
        <f>M107/L107</f>
        <v>84.846146426159933</v>
      </c>
      <c r="O107" s="154">
        <f>L107-I107</f>
        <v>0</v>
      </c>
      <c r="P107" s="155">
        <f>N107-K107</f>
        <v>-10.391948811935308</v>
      </c>
      <c r="Q107" s="156">
        <f>N107/K107</f>
        <v>0.89088453747467933</v>
      </c>
      <c r="R107" s="289">
        <f>Q123</f>
        <v>0.89063190108049051</v>
      </c>
      <c r="S107" s="157">
        <v>0.70833333333333337</v>
      </c>
      <c r="T107" s="158">
        <v>0.74261574074074077</v>
      </c>
      <c r="U107" s="159"/>
      <c r="V107" s="160">
        <v>49.36666666666666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-218.23092505064142</v>
      </c>
      <c r="AF107" s="156">
        <f>M107/J107</f>
        <v>0.89088453747467933</v>
      </c>
      <c r="AG107" s="358">
        <f>AF123</f>
        <v>0.8906319010804904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11">
        <v>525</v>
      </c>
      <c r="G108" s="103">
        <f t="shared" si="36"/>
        <v>26601.75</v>
      </c>
      <c r="H108" s="26"/>
      <c r="I108" s="104">
        <v>20</v>
      </c>
      <c r="J108" s="105">
        <v>2000</v>
      </c>
      <c r="K108" s="106">
        <f t="shared" ref="K108:K110" si="37">J108/I108</f>
        <v>100</v>
      </c>
      <c r="L108" s="107">
        <v>20</v>
      </c>
      <c r="M108" s="105">
        <f>F108/V108*60</f>
        <v>1781.3383600377063</v>
      </c>
      <c r="N108" s="106">
        <f>M108/L108</f>
        <v>89.066918001885313</v>
      </c>
      <c r="O108" s="108">
        <f>L108-I108</f>
        <v>0</v>
      </c>
      <c r="P108" s="109">
        <f>N108-K108</f>
        <v>-10.933081998114687</v>
      </c>
      <c r="Q108" s="110">
        <f>N108/K108</f>
        <v>0.89066918001885309</v>
      </c>
      <c r="R108" s="290"/>
      <c r="S108" s="47">
        <v>0.74605324074074075</v>
      </c>
      <c r="T108" s="48">
        <v>0.7583333333333333</v>
      </c>
      <c r="U108" s="111">
        <v>4.9499999999999744</v>
      </c>
      <c r="V108" s="112">
        <v>17.683333333333273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-218.66163996229375</v>
      </c>
      <c r="AF108" s="110">
        <f>M108/J108</f>
        <v>0.89066918001885309</v>
      </c>
      <c r="AG108" s="359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11">
        <v>1647</v>
      </c>
      <c r="G109" s="103">
        <f t="shared" si="36"/>
        <v>89086.23000000001</v>
      </c>
      <c r="H109" s="26"/>
      <c r="I109" s="104">
        <v>19</v>
      </c>
      <c r="J109" s="105">
        <v>2000</v>
      </c>
      <c r="K109" s="106">
        <f t="shared" si="37"/>
        <v>105.26315789473684</v>
      </c>
      <c r="L109" s="107">
        <v>19</v>
      </c>
      <c r="M109" s="105">
        <f>F109/V109*60</f>
        <v>1781.0753980174197</v>
      </c>
      <c r="N109" s="106">
        <f>M109/L109</f>
        <v>93.740810421969456</v>
      </c>
      <c r="O109" s="108">
        <f>L109-I109</f>
        <v>0</v>
      </c>
      <c r="P109" s="109">
        <f>N109-K109</f>
        <v>-11.522347472767379</v>
      </c>
      <c r="Q109" s="110">
        <f>N109/K109</f>
        <v>0.89053769900870994</v>
      </c>
      <c r="R109" s="290"/>
      <c r="S109" s="47">
        <v>0.76249999999999996</v>
      </c>
      <c r="T109" s="48">
        <v>0.80103009259259261</v>
      </c>
      <c r="U109" s="111">
        <v>5.9999999999999787</v>
      </c>
      <c r="V109" s="112">
        <v>55.483333333333427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-218.92460198258027</v>
      </c>
      <c r="AF109" s="110">
        <f>M109/J109</f>
        <v>0.89053769900870983</v>
      </c>
      <c r="AG109" s="359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11">
        <v>1751</v>
      </c>
      <c r="G110" s="103">
        <f t="shared" si="36"/>
        <v>101855.67</v>
      </c>
      <c r="H110" s="26"/>
      <c r="I110" s="104">
        <v>19</v>
      </c>
      <c r="J110" s="105">
        <v>1800</v>
      </c>
      <c r="K110" s="106">
        <f t="shared" si="37"/>
        <v>94.736842105263165</v>
      </c>
      <c r="L110" s="107">
        <v>19</v>
      </c>
      <c r="M110" s="105">
        <f>F110/V110*60</f>
        <v>1602.7459954233407</v>
      </c>
      <c r="N110" s="106">
        <f>M110/L110</f>
        <v>84.355052390702141</v>
      </c>
      <c r="O110" s="108">
        <f>L110-I110</f>
        <v>0</v>
      </c>
      <c r="P110" s="109">
        <f>N110-K110</f>
        <v>-10.381789714561023</v>
      </c>
      <c r="Q110" s="110">
        <f>N110/K110</f>
        <v>0.89041444190185592</v>
      </c>
      <c r="R110" s="290"/>
      <c r="S110" s="47">
        <v>0.80447916666666663</v>
      </c>
      <c r="T110" s="48">
        <v>0.85</v>
      </c>
      <c r="U110" s="111">
        <v>4.9666666666665904</v>
      </c>
      <c r="V110" s="112">
        <v>65.550000000000011</v>
      </c>
      <c r="W110" s="113"/>
      <c r="X110" s="116"/>
      <c r="Y110" s="12"/>
      <c r="Z110" s="198"/>
      <c r="AA110" s="276"/>
      <c r="AB110" s="277"/>
      <c r="AC110" s="12">
        <v>2</v>
      </c>
      <c r="AD110" s="198"/>
      <c r="AE110" s="117">
        <f>M110-J110</f>
        <v>-197.25400457665933</v>
      </c>
      <c r="AF110" s="110">
        <f>M110/J110</f>
        <v>0.89041444190185592</v>
      </c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19.75</v>
      </c>
      <c r="J123" s="137">
        <f t="shared" si="38"/>
        <v>1950</v>
      </c>
      <c r="K123" s="138">
        <f t="shared" ref="K123" si="39">J123/I123</f>
        <v>98.734177215189874</v>
      </c>
      <c r="L123" s="136">
        <f t="shared" ref="L123:M123" si="40">AVERAGE(L107:L122)</f>
        <v>19.75</v>
      </c>
      <c r="M123" s="137">
        <f t="shared" si="40"/>
        <v>1736.7322071069564</v>
      </c>
      <c r="N123" s="138">
        <f>M123/L123</f>
        <v>87.935807954782604</v>
      </c>
      <c r="O123" s="139">
        <f>L123-I123</f>
        <v>0</v>
      </c>
      <c r="P123" s="140">
        <f>N123-K123</f>
        <v>-10.79836926040727</v>
      </c>
      <c r="Q123" s="141">
        <f>N123/K123</f>
        <v>0.89063190108049051</v>
      </c>
      <c r="R123" s="291"/>
      <c r="S123" s="142">
        <f>S107</f>
        <v>0.70833333333333337</v>
      </c>
      <c r="T123" s="143">
        <f>INDEX(T107:T122,COUNTA(T107:T122))</f>
        <v>0.85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5</v>
      </c>
      <c r="AD123" s="180">
        <f t="shared" si="42"/>
        <v>0</v>
      </c>
      <c r="AE123" s="168">
        <f>M123-J123</f>
        <v>-213.26779289304363</v>
      </c>
      <c r="AF123" s="141">
        <f>M123/J123</f>
        <v>0.8906319010804904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33" priority="2" operator="greaterThan">
      <formula>0</formula>
    </cfRule>
  </conditionalFormatting>
  <conditionalFormatting sqref="P5:P123 AE5:AE123">
    <cfRule type="cellIs" dxfId="232" priority="5" operator="lessThan">
      <formula>0</formula>
    </cfRule>
  </conditionalFormatting>
  <conditionalFormatting sqref="Q5:Q123 AF5:AF123">
    <cfRule type="cellIs" dxfId="231" priority="3" operator="greaterThan">
      <formula>1</formula>
    </cfRule>
    <cfRule type="cellIs" dxfId="230" priority="4" operator="lessThan">
      <formula>0.8</formula>
    </cfRule>
  </conditionalFormatting>
  <conditionalFormatting sqref="AG5 R5:R123 AG90:AG107">
    <cfRule type="cellIs" dxfId="229" priority="6" operator="lessThan">
      <formula>0.8</formula>
    </cfRule>
  </conditionalFormatting>
  <conditionalFormatting sqref="AG22">
    <cfRule type="cellIs" dxfId="228" priority="10" operator="lessThan">
      <formula>0.8</formula>
    </cfRule>
  </conditionalFormatting>
  <conditionalFormatting sqref="AG37">
    <cfRule type="cellIs" dxfId="227" priority="9" operator="lessThan">
      <formula>0.8</formula>
    </cfRule>
  </conditionalFormatting>
  <conditionalFormatting sqref="AG39:AG74">
    <cfRule type="cellIs" dxfId="226" priority="7" operator="lessThan">
      <formula>0.8</formula>
    </cfRule>
  </conditionalFormatting>
  <conditionalFormatting sqref="AG80:AG88">
    <cfRule type="cellIs" dxfId="225" priority="8" operator="lessThan">
      <formula>0.8</formula>
    </cfRule>
  </conditionalFormatting>
  <conditionalFormatting sqref="AG122">
    <cfRule type="cellIs" dxfId="224" priority="1" operator="lessThan">
      <formula>0.8</formula>
    </cfRule>
  </conditionalFormatting>
  <dataValidations count="1">
    <dataValidation type="list" allowBlank="1" showInputMessage="1" showErrorMessage="1" sqref="AA5:AB123" xr:uid="{CE2A6866-79BE-4A89-9CA9-F80D146C09D6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875E-18B3-4193-AD0D-F3A3D68000E6}">
  <sheetPr>
    <tabColor theme="9" tint="0.59999389629810485"/>
  </sheetPr>
  <dimension ref="B1:AR42"/>
  <sheetViews>
    <sheetView zoomScale="70" zoomScaleNormal="70" workbookViewId="0">
      <selection activeCell="T23" sqref="T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236</v>
      </c>
      <c r="D3" s="263"/>
      <c r="E3" s="3" t="s">
        <v>2</v>
      </c>
      <c r="F3" s="264">
        <f>'0209(18度C)'!D1+'0209(4度C)'!D1</f>
        <v>153012</v>
      </c>
      <c r="G3" s="265"/>
      <c r="H3" s="3" t="s">
        <v>3</v>
      </c>
      <c r="I3" s="266">
        <f>'0209(18度C)'!F1+'0209(4度C)'!F1</f>
        <v>4733266.2199999988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524.67819855234814</v>
      </c>
      <c r="F6" s="239" t="e">
        <f>AVERAGE(#REF!,D14:K14)</f>
        <v>#REF!</v>
      </c>
      <c r="G6" s="240">
        <f>AVERAGE(D14:K14)</f>
        <v>183.34733354138748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'0209(4度C)'!Y2</f>
        <v>0</v>
      </c>
      <c r="P6" s="229">
        <f>'0209(4度C)'!Z2</f>
        <v>0</v>
      </c>
      <c r="Q6" s="229">
        <f>'0209(4度C)'!AC2</f>
        <v>42</v>
      </c>
      <c r="R6" s="229">
        <f>'0209(4度C)'!AD2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465.9500119013835</v>
      </c>
      <c r="F7" s="235" t="e">
        <f>AVERAGE(#REF!,D15:K15)</f>
        <v>#REF!</v>
      </c>
      <c r="G7" s="236">
        <f>AVERAGE(D15:K15)</f>
        <v>164.78743428311094</v>
      </c>
      <c r="H7" s="237"/>
      <c r="I7" s="236">
        <f>AVERAGE(L15:O15)</f>
        <v>82.636912320437759</v>
      </c>
      <c r="J7" s="237"/>
      <c r="K7" s="236">
        <f>AVERAGE(D33:O33)</f>
        <v>653.1236072602054</v>
      </c>
      <c r="L7" s="237"/>
      <c r="M7" s="236">
        <f>AVERAGE(P33:X33)</f>
        <v>695.82951492144844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0.88892287537397507</v>
      </c>
      <c r="F8" s="243" t="e">
        <f>AVERAGE(D16:K16,#REF!)</f>
        <v>#REF!</v>
      </c>
      <c r="G8" s="222">
        <f>AVERAGE(D16:K16)</f>
        <v>0.89356365982926056</v>
      </c>
      <c r="H8" s="223"/>
      <c r="I8" s="222">
        <f>AVERAGE(L16:O16)</f>
        <v>0.89003078511785172</v>
      </c>
      <c r="J8" s="223"/>
      <c r="K8" s="222">
        <f>AVERAGE(D34:O34)</f>
        <v>0.8878780137303216</v>
      </c>
      <c r="L8" s="223"/>
      <c r="M8" s="222">
        <f>AVERAGE(P34:X34)</f>
        <v>0.8850927609935233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94.736842105263165</v>
      </c>
      <c r="G14" s="28">
        <v>85.106382978723403</v>
      </c>
      <c r="H14" s="28">
        <v>111.39344262295083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71.23570635668419</v>
      </c>
      <c r="F15" s="35">
        <v>84.457593305041897</v>
      </c>
      <c r="G15" s="35">
        <v>75.769808657339937</v>
      </c>
      <c r="H15" s="35">
        <v>99.30950613446285</v>
      </c>
      <c r="I15" s="35">
        <v>493.16455696202598</v>
      </c>
      <c r="J15" s="35" t="s">
        <v>42</v>
      </c>
      <c r="K15" s="36" t="s">
        <v>42</v>
      </c>
      <c r="L15" s="34" t="s">
        <v>42</v>
      </c>
      <c r="M15" s="37">
        <v>77.368981421431869</v>
      </c>
      <c r="N15" s="35">
        <v>87.904843219443649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0.8904463294585524</v>
      </c>
      <c r="F16" s="43">
        <f t="shared" si="0"/>
        <v>0.89149681821988658</v>
      </c>
      <c r="G16" s="43">
        <f t="shared" si="0"/>
        <v>0.89029525172374424</v>
      </c>
      <c r="H16" s="43">
        <f t="shared" si="0"/>
        <v>0.8915202169539711</v>
      </c>
      <c r="I16" s="43">
        <f t="shared" si="0"/>
        <v>0.90405968279014848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0.88974328634646649</v>
      </c>
      <c r="N16" s="43">
        <f t="shared" si="1"/>
        <v>0.89031828388923695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0.29166666666666669</v>
      </c>
      <c r="F17" s="48">
        <v>0.20833333333333334</v>
      </c>
      <c r="G17" s="48">
        <v>0.29180555555555554</v>
      </c>
      <c r="H17" s="48">
        <v>0.29197916666666668</v>
      </c>
      <c r="I17" s="48">
        <v>0.47795138888888888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0.58499999999999996</v>
      </c>
      <c r="F18" s="48">
        <v>0.56336805555555558</v>
      </c>
      <c r="G18" s="48">
        <v>0.54305555555555551</v>
      </c>
      <c r="H18" s="48">
        <v>0.5440625</v>
      </c>
      <c r="I18" s="48">
        <v>0.49166666666666664</v>
      </c>
      <c r="J18" s="48" t="s">
        <v>42</v>
      </c>
      <c r="K18" s="48" t="s">
        <v>42</v>
      </c>
      <c r="L18" s="47" t="s">
        <v>42</v>
      </c>
      <c r="M18" s="49">
        <v>0.83068287037037036</v>
      </c>
      <c r="N18" s="48">
        <v>0.85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>
        <v>11</v>
      </c>
      <c r="G21" s="52">
        <v>7</v>
      </c>
      <c r="H21" s="52">
        <v>7</v>
      </c>
      <c r="I21" s="52">
        <v>1</v>
      </c>
      <c r="J21" s="52"/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19</v>
      </c>
      <c r="G23" s="58">
        <v>23.5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280.02275631783476</v>
      </c>
      <c r="H33" s="35">
        <v>387.30244352309001</v>
      </c>
      <c r="I33" s="35" t="s">
        <v>42</v>
      </c>
      <c r="J33" s="35" t="s">
        <v>42</v>
      </c>
      <c r="K33" s="35">
        <v>739.39287801395255</v>
      </c>
      <c r="L33" s="35" t="s">
        <v>42</v>
      </c>
      <c r="M33" s="35">
        <v>682.25228202946346</v>
      </c>
      <c r="N33" s="35">
        <v>995.61680720344884</v>
      </c>
      <c r="O33" s="35">
        <v>834.1544764734424</v>
      </c>
      <c r="P33" s="34">
        <v>267.60225877523521</v>
      </c>
      <c r="Q33" s="35" t="s">
        <v>42</v>
      </c>
      <c r="R33" s="35" t="s">
        <v>42</v>
      </c>
      <c r="S33" s="35" t="s">
        <v>42</v>
      </c>
      <c r="T33" s="35">
        <v>703.27374449254273</v>
      </c>
      <c r="U33" s="35" t="s">
        <v>42</v>
      </c>
      <c r="V33" s="35">
        <v>682.89582325284061</v>
      </c>
      <c r="W33" s="35">
        <v>970.74956336501691</v>
      </c>
      <c r="X33" s="38">
        <v>854.62618472160625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0.87817787484291376</v>
      </c>
      <c r="H34" s="43">
        <f>H33/H32</f>
        <v>0.89377486966866926</v>
      </c>
      <c r="I34" s="43" t="s">
        <v>42</v>
      </c>
      <c r="J34" s="43" t="s">
        <v>42</v>
      </c>
      <c r="K34" s="43">
        <f>K33/K32</f>
        <v>0.89623379153206373</v>
      </c>
      <c r="L34" s="43" t="s">
        <v>42</v>
      </c>
      <c r="M34" s="43">
        <f>M33/M32</f>
        <v>0.89588683498818433</v>
      </c>
      <c r="N34" s="43">
        <f>N33/N32</f>
        <v>0.87848541812069025</v>
      </c>
      <c r="O34" s="43">
        <f>O33/O32</f>
        <v>0.88470929322940861</v>
      </c>
      <c r="P34" s="42">
        <f>P33/P32</f>
        <v>0.87342403905805932</v>
      </c>
      <c r="Q34" s="43" t="s">
        <v>42</v>
      </c>
      <c r="R34" s="43" t="s">
        <v>42</v>
      </c>
      <c r="S34" s="43" t="s">
        <v>42</v>
      </c>
      <c r="T34" s="43">
        <f>T33/T32</f>
        <v>0.89304602475243522</v>
      </c>
      <c r="U34" s="43" t="s">
        <v>42</v>
      </c>
      <c r="V34" s="43">
        <f>V33/V32</f>
        <v>0.89673188911989166</v>
      </c>
      <c r="W34" s="43">
        <f>W33/W32</f>
        <v>0.88249960305910624</v>
      </c>
      <c r="X34" s="46">
        <f>X33/X32</f>
        <v>0.87976224897812405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0.35293981481481479</v>
      </c>
      <c r="H35" s="48">
        <v>0.29181712962962963</v>
      </c>
      <c r="I35" s="48" t="s">
        <v>42</v>
      </c>
      <c r="J35" s="48" t="s">
        <v>42</v>
      </c>
      <c r="K35" s="48">
        <v>0.29188657407407409</v>
      </c>
      <c r="L35" s="48" t="s">
        <v>42</v>
      </c>
      <c r="M35" s="48">
        <v>0.29166666666666669</v>
      </c>
      <c r="N35" s="48">
        <v>0.25</v>
      </c>
      <c r="O35" s="48">
        <v>0.29167824074074072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0.47361111111111109</v>
      </c>
      <c r="H36" s="48">
        <v>0.33263888888888887</v>
      </c>
      <c r="I36" s="48" t="s">
        <v>42</v>
      </c>
      <c r="J36" s="48" t="s">
        <v>42</v>
      </c>
      <c r="K36" s="48">
        <v>0.42921296296296296</v>
      </c>
      <c r="L36" s="48" t="s">
        <v>42</v>
      </c>
      <c r="M36" s="48">
        <v>0.40513888888888888</v>
      </c>
      <c r="N36" s="48">
        <v>0.43414351851851851</v>
      </c>
      <c r="O36" s="48">
        <v>0.44791666666666669</v>
      </c>
      <c r="P36" s="47">
        <v>0.80486111111111114</v>
      </c>
      <c r="Q36" s="48" t="s">
        <v>42</v>
      </c>
      <c r="R36" s="48" t="s">
        <v>42</v>
      </c>
      <c r="S36" s="48" t="s">
        <v>42</v>
      </c>
      <c r="T36" s="48">
        <v>0.87083333333333335</v>
      </c>
      <c r="U36" s="48" t="s">
        <v>42</v>
      </c>
      <c r="V36" s="48">
        <v>0.85653935185185182</v>
      </c>
      <c r="W36" s="48">
        <v>0.99236111111111114</v>
      </c>
      <c r="X36" s="50">
        <v>0.99381944444444448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F658-3542-4CB4-93C1-3C817EA081FB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K42" sqref="K42"/>
      <selection pane="bottomLeft" activeCell="K42" sqref="K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102054</v>
      </c>
      <c r="E1" s="88" t="s">
        <v>3</v>
      </c>
      <c r="F1" s="89">
        <f>SUM(G5:G191)</f>
        <v>2012400.9499999997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46062</v>
      </c>
      <c r="B2" s="332"/>
      <c r="C2" s="92" t="s">
        <v>40</v>
      </c>
      <c r="D2" s="93">
        <f>AVERAGE(N21,N38,N55,N72,N89,N106,N123,N140,N157,N174,N191)</f>
        <v>672.53538346986124</v>
      </c>
      <c r="E2" s="93" t="s">
        <v>91</v>
      </c>
      <c r="F2" s="94">
        <f>F1/D1</f>
        <v>19.718981617575007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406</v>
      </c>
      <c r="G5" s="148">
        <f t="shared" ref="G5:G9" si="0">E5*F5</f>
        <v>7998.2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2262.5386996903958</v>
      </c>
      <c r="N5" s="152">
        <f>M5/L5</f>
        <v>377.08978328173265</v>
      </c>
      <c r="O5" s="154">
        <f>L5-I5</f>
        <v>0</v>
      </c>
      <c r="P5" s="155">
        <f>N5-K5</f>
        <v>-39.576883384934035</v>
      </c>
      <c r="Q5" s="156">
        <f>N5/K5</f>
        <v>0.90501547987615827</v>
      </c>
      <c r="R5" s="289">
        <f>Q21</f>
        <v>0.87817787484291376</v>
      </c>
      <c r="S5" s="157">
        <v>0.35293981481481479</v>
      </c>
      <c r="T5" s="158">
        <v>0.36041666666666666</v>
      </c>
      <c r="U5" s="159"/>
      <c r="V5" s="160">
        <v>10.766666666666698</v>
      </c>
      <c r="W5" s="161"/>
      <c r="X5" s="162"/>
      <c r="Y5" s="292"/>
      <c r="Z5" s="293"/>
      <c r="AA5" s="115">
        <f>M5-J5</f>
        <v>-237.46130030960421</v>
      </c>
      <c r="AB5" s="156">
        <f>M5/J5</f>
        <v>0.90501547987615827</v>
      </c>
      <c r="AC5" s="281">
        <f>AB21</f>
        <v>0.87817787484291365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2065</v>
      </c>
      <c r="G6" s="103">
        <f t="shared" si="0"/>
        <v>58997.05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3127.47160286075</v>
      </c>
      <c r="N6" s="106">
        <f>M6/L6</f>
        <v>260.62263357172918</v>
      </c>
      <c r="O6" s="108">
        <f>L6-I6</f>
        <v>0</v>
      </c>
      <c r="P6" s="109">
        <f>N6-K6</f>
        <v>-39.377366428270818</v>
      </c>
      <c r="Q6" s="110">
        <f>N6/K6</f>
        <v>0.86874211190576389</v>
      </c>
      <c r="R6" s="290"/>
      <c r="S6" s="47">
        <v>0.3641550925925926</v>
      </c>
      <c r="T6" s="48">
        <v>0.39166666666666666</v>
      </c>
      <c r="U6" s="111">
        <v>5.3833333333333488</v>
      </c>
      <c r="V6" s="112">
        <v>39.616666666666653</v>
      </c>
      <c r="W6" s="113"/>
      <c r="X6" s="116"/>
      <c r="Y6" s="276"/>
      <c r="Z6" s="277"/>
      <c r="AA6" s="117">
        <f>M6-J6</f>
        <v>-472.52839713925005</v>
      </c>
      <c r="AB6" s="110">
        <f>M6/J6</f>
        <v>0.86874211190576389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1997</v>
      </c>
      <c r="G7" s="103">
        <f t="shared" si="0"/>
        <v>59610.450000000004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3140.7601572739145</v>
      </c>
      <c r="N7" s="106">
        <f>M7/L7</f>
        <v>261.73001310615956</v>
      </c>
      <c r="O7" s="108">
        <f>L7-I7</f>
        <v>0</v>
      </c>
      <c r="P7" s="109">
        <f>N7-K7</f>
        <v>-38.269986893840439</v>
      </c>
      <c r="Q7" s="110">
        <f>N7/K7</f>
        <v>0.87243337702053192</v>
      </c>
      <c r="R7" s="290"/>
      <c r="S7" s="47">
        <v>0.39513888888888887</v>
      </c>
      <c r="T7" s="48">
        <v>0.42163194444444446</v>
      </c>
      <c r="U7" s="111">
        <v>4.9999999999999822</v>
      </c>
      <c r="V7" s="112">
        <v>38.150000000000048</v>
      </c>
      <c r="W7" s="113"/>
      <c r="X7" s="116"/>
      <c r="Y7" s="276"/>
      <c r="Z7" s="277"/>
      <c r="AA7" s="117">
        <f>M7-J7</f>
        <v>-459.2398427260855</v>
      </c>
      <c r="AB7" s="110">
        <f>M7/J7</f>
        <v>0.87243337702053181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1873</v>
      </c>
      <c r="G8" s="103">
        <f t="shared" si="0"/>
        <v>55290.96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3139.1061452513968</v>
      </c>
      <c r="N8" s="106">
        <f>M8/L8</f>
        <v>261.59217877094972</v>
      </c>
      <c r="O8" s="108">
        <f>L8-I8</f>
        <v>0</v>
      </c>
      <c r="P8" s="109">
        <f>N8-K8</f>
        <v>-38.407821229050285</v>
      </c>
      <c r="Q8" s="110">
        <f>N8/K8</f>
        <v>0.87197392923649908</v>
      </c>
      <c r="R8" s="290"/>
      <c r="S8" s="47">
        <v>0.4251388888888889</v>
      </c>
      <c r="T8" s="48">
        <v>0.45</v>
      </c>
      <c r="U8" s="111">
        <v>5.0499999999999901</v>
      </c>
      <c r="V8" s="112">
        <v>35.799999999999997</v>
      </c>
      <c r="W8" s="113"/>
      <c r="X8" s="116"/>
      <c r="Y8" s="276"/>
      <c r="Z8" s="277"/>
      <c r="AA8" s="117">
        <f>M8-J8</f>
        <v>-460.89385474860319</v>
      </c>
      <c r="AB8" s="110">
        <f>M8/J8</f>
        <v>0.87197392923649908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1524</v>
      </c>
      <c r="G9" s="103">
        <f t="shared" si="0"/>
        <v>39075.360000000001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3171.3294797687859</v>
      </c>
      <c r="N9" s="106">
        <f>M9/L9</f>
        <v>288.30267997898051</v>
      </c>
      <c r="O9" s="108">
        <f>L9-I9</f>
        <v>0</v>
      </c>
      <c r="P9" s="109">
        <f>N9-K9</f>
        <v>-38.970047293746745</v>
      </c>
      <c r="Q9" s="110">
        <f>N9/K9</f>
        <v>0.88092485549132937</v>
      </c>
      <c r="R9" s="290"/>
      <c r="S9" s="47">
        <v>0.45358796296296294</v>
      </c>
      <c r="T9" s="48">
        <v>0.47361111111111109</v>
      </c>
      <c r="U9" s="111">
        <v>5.1666666666666217</v>
      </c>
      <c r="V9" s="112">
        <v>28.833333333333336</v>
      </c>
      <c r="W9" s="113"/>
      <c r="X9" s="116"/>
      <c r="Y9" s="276"/>
      <c r="Z9" s="277"/>
      <c r="AA9" s="117">
        <f>M9-J9</f>
        <v>-428.67052023121414</v>
      </c>
      <c r="AB9" s="110">
        <f>M9/J9</f>
        <v>0.88092485549132937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2968.2412169690483</v>
      </c>
      <c r="N21" s="138">
        <f>M21/L21</f>
        <v>280.02275631783476</v>
      </c>
      <c r="O21" s="139">
        <f>L21-I21</f>
        <v>0</v>
      </c>
      <c r="P21" s="140">
        <f>N21-K21</f>
        <v>-38.845168210467136</v>
      </c>
      <c r="Q21" s="141">
        <f>N21/K21</f>
        <v>0.87817787484291376</v>
      </c>
      <c r="R21" s="291"/>
      <c r="S21" s="142">
        <f>S5</f>
        <v>0.35293981481481479</v>
      </c>
      <c r="T21" s="143">
        <f>INDEX(T5:T20,COUNTA(T5:T20))</f>
        <v>0.47361111111111109</v>
      </c>
      <c r="U21" s="144"/>
      <c r="V21" s="166"/>
      <c r="W21" s="167"/>
      <c r="X21" s="138"/>
      <c r="Y21" s="279"/>
      <c r="Z21" s="280"/>
      <c r="AA21" s="168">
        <f>M21-J21</f>
        <v>-411.75878303095169</v>
      </c>
      <c r="AB21" s="141">
        <f>M21/J21</f>
        <v>0.87817787484291365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921</v>
      </c>
      <c r="G22" s="148">
        <f t="shared" ref="G22:G23" si="5">E22*F22</f>
        <v>12921.63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2323.4758234057454</v>
      </c>
      <c r="N22" s="152">
        <f>M22/L22</f>
        <v>387.24597056762423</v>
      </c>
      <c r="O22" s="154">
        <f>L22-I22</f>
        <v>0</v>
      </c>
      <c r="P22" s="155">
        <f>N22-K22</f>
        <v>-46.087362765709088</v>
      </c>
      <c r="Q22" s="156">
        <f>N22/K22</f>
        <v>0.89364454746374822</v>
      </c>
      <c r="R22" s="289">
        <f>Q38</f>
        <v>0.89377486966866926</v>
      </c>
      <c r="S22" s="157">
        <v>0.29181712962962963</v>
      </c>
      <c r="T22" s="158">
        <v>0.30833333333333335</v>
      </c>
      <c r="U22" s="159"/>
      <c r="V22" s="160">
        <v>23.783333333333346</v>
      </c>
      <c r="W22" s="158"/>
      <c r="X22" s="169"/>
      <c r="Y22" s="292"/>
      <c r="Z22" s="293"/>
      <c r="AA22" s="115">
        <f>M22-J22</f>
        <v>-276.52417659425464</v>
      </c>
      <c r="AB22" s="156">
        <f>M22/J22</f>
        <v>0.89364454746374822</v>
      </c>
      <c r="AC22" s="281">
        <f>AB38</f>
        <v>0.89377486966866926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1144</v>
      </c>
      <c r="G23" s="103">
        <f t="shared" si="5"/>
        <v>16576.560000000001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2324.1534988713352</v>
      </c>
      <c r="N23" s="106">
        <f>M23/L23</f>
        <v>387.35891647855584</v>
      </c>
      <c r="O23" s="108">
        <f>L23-I23</f>
        <v>0</v>
      </c>
      <c r="P23" s="109">
        <f>N23-K23</f>
        <v>-45.974416854777473</v>
      </c>
      <c r="Q23" s="110">
        <f>N23/K23</f>
        <v>0.89390519187359041</v>
      </c>
      <c r="R23" s="290"/>
      <c r="S23" s="47">
        <v>0.31212962962962965</v>
      </c>
      <c r="T23" s="48">
        <v>0.33263888888888887</v>
      </c>
      <c r="U23" s="111">
        <v>5.4666666666666686</v>
      </c>
      <c r="V23" s="112">
        <v>29.533333333333289</v>
      </c>
      <c r="W23" s="113"/>
      <c r="X23" s="13"/>
      <c r="Y23" s="276"/>
      <c r="Z23" s="277"/>
      <c r="AA23" s="117">
        <f>M23-J23</f>
        <v>-275.84650112866484</v>
      </c>
      <c r="AB23" s="110">
        <f>M23/J23</f>
        <v>0.89390519187359041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2323.81466113854</v>
      </c>
      <c r="N38" s="138">
        <f>M38/L38</f>
        <v>387.30244352309001</v>
      </c>
      <c r="O38" s="139">
        <f>L38-I38</f>
        <v>0</v>
      </c>
      <c r="P38" s="140">
        <f>N38-K38</f>
        <v>-46.030889810243309</v>
      </c>
      <c r="Q38" s="141">
        <f>N38/K38</f>
        <v>0.89377486966866926</v>
      </c>
      <c r="R38" s="291"/>
      <c r="S38" s="142">
        <f>S22</f>
        <v>0.29181712962962963</v>
      </c>
      <c r="T38" s="143">
        <f>INDEX(T22:T37,COUNTA(T22:T37))</f>
        <v>0.33263888888888887</v>
      </c>
      <c r="U38" s="144"/>
      <c r="V38" s="166"/>
      <c r="W38" s="167"/>
      <c r="X38" s="138"/>
      <c r="Y38" s="279"/>
      <c r="Z38" s="280"/>
      <c r="AA38" s="168">
        <f>M38-J38</f>
        <v>-276.18533886145997</v>
      </c>
      <c r="AB38" s="141">
        <f>M38/J38</f>
        <v>0.89377486966866926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2940</v>
      </c>
      <c r="G39" s="148">
        <f t="shared" ref="G39:G41" si="9">E39*F39</f>
        <v>52596.6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2955.5989946942223</v>
      </c>
      <c r="N39" s="152">
        <f>M39/L39</f>
        <v>738.89974867355556</v>
      </c>
      <c r="O39" s="154">
        <f>L39-I39</f>
        <v>0</v>
      </c>
      <c r="P39" s="155">
        <f>N39-K39</f>
        <v>-86.100251326444436</v>
      </c>
      <c r="Q39" s="156">
        <f>N39/K39</f>
        <v>0.89563605899824916</v>
      </c>
      <c r="R39" s="289">
        <f>Q55</f>
        <v>0.89623379153206373</v>
      </c>
      <c r="S39" s="157">
        <v>0.29188657407407409</v>
      </c>
      <c r="T39" s="158">
        <v>0.33333333333333331</v>
      </c>
      <c r="U39" s="159"/>
      <c r="V39" s="160">
        <v>59.68333333333328</v>
      </c>
      <c r="W39" s="158"/>
      <c r="X39" s="169"/>
      <c r="Y39" s="292"/>
      <c r="Z39" s="293"/>
      <c r="AA39" s="115">
        <f>M39-J39</f>
        <v>-344.40100530577774</v>
      </c>
      <c r="AB39" s="156">
        <f>M39/J39</f>
        <v>0.89563605899824916</v>
      </c>
      <c r="AC39" s="281">
        <f>AB55</f>
        <v>0.89623379153206373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1513</v>
      </c>
      <c r="G40" s="103">
        <f t="shared" si="9"/>
        <v>32453.85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2961.8270799347474</v>
      </c>
      <c r="N40" s="106">
        <f>M40/L40</f>
        <v>740.45676998368685</v>
      </c>
      <c r="O40" s="108">
        <f>L40-I40</f>
        <v>0</v>
      </c>
      <c r="P40" s="109">
        <f>N40-K40</f>
        <v>-84.543230016313146</v>
      </c>
      <c r="Q40" s="110">
        <f>N40/K40</f>
        <v>0.89752335755598411</v>
      </c>
      <c r="R40" s="290"/>
      <c r="S40" s="47">
        <v>0.33704861111111112</v>
      </c>
      <c r="T40" s="48">
        <v>0.35833333333333334</v>
      </c>
      <c r="U40" s="111">
        <v>5.3500000000000369</v>
      </c>
      <c r="V40" s="112">
        <v>30.649999999999995</v>
      </c>
      <c r="W40" s="113"/>
      <c r="X40" s="116"/>
      <c r="Y40" s="276"/>
      <c r="Z40" s="277"/>
      <c r="AA40" s="117">
        <f>M40-J40</f>
        <v>-338.17292006525258</v>
      </c>
      <c r="AB40" s="110">
        <f>M40/J40</f>
        <v>0.89752335755598411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4781</v>
      </c>
      <c r="G41" s="103">
        <f t="shared" si="9"/>
        <v>79651.460000000006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2955.288461538461</v>
      </c>
      <c r="N41" s="106">
        <f>M41/L41</f>
        <v>738.82211538461524</v>
      </c>
      <c r="O41" s="108">
        <f>L41-I41</f>
        <v>0</v>
      </c>
      <c r="P41" s="109">
        <f>N41-K41</f>
        <v>-86.177884615384755</v>
      </c>
      <c r="Q41" s="110">
        <f>N41/K41</f>
        <v>0.89554195804195791</v>
      </c>
      <c r="R41" s="290"/>
      <c r="S41" s="47">
        <v>0.36180555555555555</v>
      </c>
      <c r="T41" s="48">
        <v>0.42921296296296296</v>
      </c>
      <c r="U41" s="111">
        <v>4.9999999999999822</v>
      </c>
      <c r="V41" s="112">
        <v>97.066666666666677</v>
      </c>
      <c r="W41" s="113"/>
      <c r="X41" s="13"/>
      <c r="Y41" s="276"/>
      <c r="Z41" s="277"/>
      <c r="AA41" s="117">
        <f>M41-J41</f>
        <v>-344.71153846153902</v>
      </c>
      <c r="AB41" s="110">
        <f>M41/J41</f>
        <v>0.89554195804195791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2957.5715120558102</v>
      </c>
      <c r="N55" s="138">
        <f>M55/L55</f>
        <v>739.39287801395255</v>
      </c>
      <c r="O55" s="139">
        <f>L55-I55</f>
        <v>0</v>
      </c>
      <c r="P55" s="140">
        <f>N55-K55</f>
        <v>-85.607121986047446</v>
      </c>
      <c r="Q55" s="141">
        <f>N55/K55</f>
        <v>0.89623379153206373</v>
      </c>
      <c r="R55" s="291"/>
      <c r="S55" s="142">
        <f>S39</f>
        <v>0.29188657407407409</v>
      </c>
      <c r="T55" s="143">
        <f>INDEX(T39:T54,COUNTA(T39:T54))</f>
        <v>0.42921296296296296</v>
      </c>
      <c r="U55" s="144"/>
      <c r="V55" s="166"/>
      <c r="W55" s="167"/>
      <c r="X55" s="138"/>
      <c r="Y55" s="279"/>
      <c r="Z55" s="280"/>
      <c r="AA55" s="168">
        <f>M55-J55</f>
        <v>-342.42848794418978</v>
      </c>
      <c r="AB55" s="141">
        <f>M55/J55</f>
        <v>0.89623379153206373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1206</v>
      </c>
      <c r="G56" s="148">
        <f t="shared" ref="G56:G58" si="14">E56*F56</f>
        <v>26869.68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2955.4799183117811</v>
      </c>
      <c r="N56" s="152">
        <f>M56/L56</f>
        <v>591.09598366235628</v>
      </c>
      <c r="O56" s="154">
        <f>L56-I56</f>
        <v>0</v>
      </c>
      <c r="P56" s="155">
        <f>N56-K56</f>
        <v>-68.904016337643725</v>
      </c>
      <c r="Q56" s="156">
        <f>N56/K56</f>
        <v>0.89559997524599433</v>
      </c>
      <c r="R56" s="289">
        <f>Q72</f>
        <v>0.89588683498818433</v>
      </c>
      <c r="S56" s="157">
        <v>0.29166666666666669</v>
      </c>
      <c r="T56" s="158">
        <v>0.30866898148148147</v>
      </c>
      <c r="U56" s="159"/>
      <c r="V56" s="160">
        <v>24.483333333333299</v>
      </c>
      <c r="W56" s="161"/>
      <c r="X56" s="162"/>
      <c r="Y56" s="292"/>
      <c r="Z56" s="293"/>
      <c r="AA56" s="115">
        <f>M56-J56</f>
        <v>-344.52008168821885</v>
      </c>
      <c r="AB56" s="156">
        <f>M56/J56</f>
        <v>0.89559997524599433</v>
      </c>
      <c r="AC56" s="281">
        <f>AB72</f>
        <v>0.89588683498818433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2778</v>
      </c>
      <c r="G57" s="103">
        <f t="shared" si="14"/>
        <v>75756.06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2957.9414374445419</v>
      </c>
      <c r="N57" s="106">
        <f>M57/L57</f>
        <v>591.58828748890835</v>
      </c>
      <c r="O57" s="108">
        <f>L57-I57</f>
        <v>0</v>
      </c>
      <c r="P57" s="109">
        <f>N57-K57</f>
        <v>-68.41171251109165</v>
      </c>
      <c r="Q57" s="110">
        <f>N57/K57</f>
        <v>0.89634589013470967</v>
      </c>
      <c r="R57" s="290"/>
      <c r="S57" s="47">
        <v>0.31180555555555556</v>
      </c>
      <c r="T57" s="48">
        <v>0.35093750000000001</v>
      </c>
      <c r="U57" s="111">
        <v>4.5166666666666799</v>
      </c>
      <c r="V57" s="112">
        <v>56.350000000000016</v>
      </c>
      <c r="W57" s="113"/>
      <c r="X57" s="116"/>
      <c r="Y57" s="276"/>
      <c r="Z57" s="277"/>
      <c r="AA57" s="117">
        <f>M57-J57</f>
        <v>-342.05856255545814</v>
      </c>
      <c r="AB57" s="110">
        <f>M57/J57</f>
        <v>0.89634589013470967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3616</v>
      </c>
      <c r="G58" s="103">
        <f t="shared" si="14"/>
        <v>67004.48000000001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2955.858310626701</v>
      </c>
      <c r="N58" s="106">
        <f>M58/L58</f>
        <v>985.28610354223372</v>
      </c>
      <c r="O58" s="108">
        <f>L58-I58</f>
        <v>0</v>
      </c>
      <c r="P58" s="109">
        <f>N58-K58</f>
        <v>-114.71389645776628</v>
      </c>
      <c r="Q58" s="110">
        <f>N58/K58</f>
        <v>0.89571463958384878</v>
      </c>
      <c r="R58" s="290"/>
      <c r="S58" s="47">
        <v>0.35416666666666663</v>
      </c>
      <c r="T58" s="48">
        <v>0.40513888888888888</v>
      </c>
      <c r="U58" s="111">
        <v>4.6499999999999275</v>
      </c>
      <c r="V58" s="112">
        <v>73.400000000000048</v>
      </c>
      <c r="W58" s="113"/>
      <c r="X58" s="116"/>
      <c r="Y58" s="276"/>
      <c r="Z58" s="277"/>
      <c r="AA58" s="117">
        <f>M58-J58</f>
        <v>-344.14168937329896</v>
      </c>
      <c r="AB58" s="110">
        <f>M58/J58</f>
        <v>0.89571463958384878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2956.4265554610083</v>
      </c>
      <c r="N72" s="138">
        <f>M72/L72</f>
        <v>682.25228202946346</v>
      </c>
      <c r="O72" s="139">
        <f>L72-I72</f>
        <v>0</v>
      </c>
      <c r="P72" s="140">
        <f>N72-K72</f>
        <v>-79.286179508998089</v>
      </c>
      <c r="Q72" s="141">
        <f>N72/K72</f>
        <v>0.89588683498818433</v>
      </c>
      <c r="R72" s="291"/>
      <c r="S72" s="142">
        <f>S56</f>
        <v>0.29166666666666669</v>
      </c>
      <c r="T72" s="143">
        <f>INDEX(T56:T71,COUNTA(T56:T71))</f>
        <v>0.40513888888888888</v>
      </c>
      <c r="U72" s="144"/>
      <c r="V72" s="166"/>
      <c r="W72" s="99"/>
      <c r="X72" s="69"/>
      <c r="Y72" s="279"/>
      <c r="Z72" s="280"/>
      <c r="AA72" s="168">
        <f>M72-J72</f>
        <v>-343.57344453899168</v>
      </c>
      <c r="AB72" s="141">
        <f>M72/J72</f>
        <v>0.89588683498818433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1224</v>
      </c>
      <c r="G73" s="148">
        <f t="shared" ref="G73:G75" si="18">E73*F73</f>
        <v>22252.32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3138.4615384615408</v>
      </c>
      <c r="N73" s="152">
        <f>M73/L73</f>
        <v>1046.1538461538469</v>
      </c>
      <c r="O73" s="154">
        <f>L73-I73</f>
        <v>0</v>
      </c>
      <c r="P73" s="155">
        <f>N73-K73</f>
        <v>-153.84615384615313</v>
      </c>
      <c r="Q73" s="156">
        <f>N73/K73</f>
        <v>0.87179487179487236</v>
      </c>
      <c r="R73" s="289">
        <f>Q89</f>
        <v>0.87848541812069025</v>
      </c>
      <c r="S73" s="157">
        <v>0.25</v>
      </c>
      <c r="T73" s="158">
        <v>0.26624999999999999</v>
      </c>
      <c r="U73" s="159"/>
      <c r="V73" s="160">
        <v>23.399999999999981</v>
      </c>
      <c r="W73" s="161"/>
      <c r="X73" s="162"/>
      <c r="Y73" s="292"/>
      <c r="Z73" s="293"/>
      <c r="AA73" s="115">
        <f>M73-J73</f>
        <v>-461.53846153845916</v>
      </c>
      <c r="AB73" s="156">
        <f>M73/J73</f>
        <v>0.87179487179487247</v>
      </c>
      <c r="AC73" s="281">
        <f>AB89</f>
        <v>0.87848541812069014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4435</v>
      </c>
      <c r="G74" s="103">
        <f t="shared" si="18"/>
        <v>62223.049999999996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2690.1432181971363</v>
      </c>
      <c r="N74" s="106">
        <f>M74/L74</f>
        <v>896.71440606571207</v>
      </c>
      <c r="O74" s="108">
        <f>L74-I74</f>
        <v>0</v>
      </c>
      <c r="P74" s="109">
        <f>N74-K74</f>
        <v>-103.28559393428793</v>
      </c>
      <c r="Q74" s="110">
        <f>N74/K74</f>
        <v>0.89671440606571207</v>
      </c>
      <c r="R74" s="290"/>
      <c r="S74" s="47">
        <v>0.27644675925925927</v>
      </c>
      <c r="T74" s="48">
        <v>0.34513888888888888</v>
      </c>
      <c r="U74" s="111">
        <v>14.683333333333364</v>
      </c>
      <c r="V74" s="112">
        <v>98.916666666666643</v>
      </c>
      <c r="W74" s="113"/>
      <c r="X74" s="116"/>
      <c r="Y74" s="276"/>
      <c r="Z74" s="277"/>
      <c r="AA74" s="117">
        <f>M74-J74</f>
        <v>-309.85678180286368</v>
      </c>
      <c r="AB74" s="110">
        <f>M74/J74</f>
        <v>0.89671440606571207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5855</v>
      </c>
      <c r="G75" s="103">
        <f t="shared" si="18"/>
        <v>83609.399999999994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3131.9465081723633</v>
      </c>
      <c r="N75" s="106">
        <f>M75/L75</f>
        <v>1043.9821693907877</v>
      </c>
      <c r="O75" s="108">
        <f>L75-I75</f>
        <v>0</v>
      </c>
      <c r="P75" s="109">
        <f>N75-K75</f>
        <v>-156.0178306092123</v>
      </c>
      <c r="Q75" s="110">
        <f>N75/K75</f>
        <v>0.86998514115898973</v>
      </c>
      <c r="R75" s="290"/>
      <c r="S75" s="47">
        <v>0.35625000000000001</v>
      </c>
      <c r="T75" s="48">
        <v>0.43414351851851851</v>
      </c>
      <c r="U75" s="111">
        <v>16.000000000000021</v>
      </c>
      <c r="V75" s="112">
        <v>112.16666666666664</v>
      </c>
      <c r="W75" s="113"/>
      <c r="X75" s="116"/>
      <c r="Y75" s="276"/>
      <c r="Z75" s="277"/>
      <c r="AA75" s="117">
        <f>M75-J75</f>
        <v>-468.05349182763666</v>
      </c>
      <c r="AB75" s="110">
        <f>M75/J75</f>
        <v>0.86998514115898984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2986.8504216103465</v>
      </c>
      <c r="N89" s="138">
        <f>M89/L89</f>
        <v>995.61680720344884</v>
      </c>
      <c r="O89" s="139">
        <f>L89-I89</f>
        <v>0</v>
      </c>
      <c r="P89" s="140">
        <f>N89-K89</f>
        <v>-137.71652612988441</v>
      </c>
      <c r="Q89" s="141">
        <f>N89/K89</f>
        <v>0.87848541812069025</v>
      </c>
      <c r="R89" s="291"/>
      <c r="S89" s="142">
        <f>S73</f>
        <v>0.25</v>
      </c>
      <c r="T89" s="143">
        <f>INDEX(T73:T88,COUNTA(T73:T88))</f>
        <v>0.43414351851851851</v>
      </c>
      <c r="U89" s="144"/>
      <c r="V89" s="166"/>
      <c r="W89" s="99"/>
      <c r="X89" s="69"/>
      <c r="Y89" s="279"/>
      <c r="Z89" s="280"/>
      <c r="AA89" s="168">
        <f>M89-J89</f>
        <v>-413.14957838965347</v>
      </c>
      <c r="AB89" s="141">
        <f>M89/J89</f>
        <v>0.87848541812069014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1561</v>
      </c>
      <c r="G90" s="148">
        <f t="shared" ref="G90:G93" si="23">E90*F90</f>
        <v>39071.83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2928.4002084418953</v>
      </c>
      <c r="N90" s="152">
        <f>M90/L90</f>
        <v>732.10005211047383</v>
      </c>
      <c r="O90" s="154">
        <f>L90-I90</f>
        <v>0</v>
      </c>
      <c r="P90" s="155">
        <f>N90-K90</f>
        <v>-92.899947889526175</v>
      </c>
      <c r="Q90" s="156">
        <f>N90/K90</f>
        <v>0.88739400255815004</v>
      </c>
      <c r="R90" s="289">
        <f>Q106</f>
        <v>0.88470929322940861</v>
      </c>
      <c r="S90" s="157">
        <v>0.29167824074074072</v>
      </c>
      <c r="T90" s="158">
        <v>0.31388888888888888</v>
      </c>
      <c r="U90" s="159"/>
      <c r="V90" s="160">
        <v>31.983333333333348</v>
      </c>
      <c r="W90" s="158"/>
      <c r="X90" s="169"/>
      <c r="Y90" s="292"/>
      <c r="Z90" s="293"/>
      <c r="AA90" s="115">
        <f>M90-J90</f>
        <v>-371.5997915581047</v>
      </c>
      <c r="AB90" s="156">
        <f>M90/J90</f>
        <v>0.88739400255815004</v>
      </c>
      <c r="AC90" s="281">
        <f>AB106</f>
        <v>0.88470929322940861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1830</v>
      </c>
      <c r="G91" s="103">
        <f t="shared" si="23"/>
        <v>45420.6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2926.6992447800994</v>
      </c>
      <c r="N91" s="106">
        <f>M91/L91</f>
        <v>731.67481119502486</v>
      </c>
      <c r="O91" s="108">
        <f>L91-I91</f>
        <v>0</v>
      </c>
      <c r="P91" s="109">
        <f>N91-K91</f>
        <v>-93.325188804975141</v>
      </c>
      <c r="Q91" s="110">
        <f>N91/K91</f>
        <v>0.88687855902427259</v>
      </c>
      <c r="R91" s="290"/>
      <c r="S91" s="47">
        <v>0.3246412037037037</v>
      </c>
      <c r="T91" s="48">
        <v>0.35069444444444442</v>
      </c>
      <c r="U91" s="111">
        <v>15.483333333333329</v>
      </c>
      <c r="V91" s="112">
        <v>37.516666666666644</v>
      </c>
      <c r="W91" s="113"/>
      <c r="X91" s="13"/>
      <c r="Y91" s="276"/>
      <c r="Z91" s="277"/>
      <c r="AA91" s="117">
        <f>M91-J91</f>
        <v>-373.30075521990057</v>
      </c>
      <c r="AB91" s="110">
        <f>M91/J91</f>
        <v>0.88687855902427259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2915</v>
      </c>
      <c r="G92" s="103">
        <f t="shared" si="23"/>
        <v>87450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2690.7692307692305</v>
      </c>
      <c r="N92" s="106">
        <f>M92/L92</f>
        <v>896.92307692307679</v>
      </c>
      <c r="O92" s="108">
        <f>L92-I92</f>
        <v>0</v>
      </c>
      <c r="P92" s="109">
        <f>N92-K92</f>
        <v>-103.07692307692321</v>
      </c>
      <c r="Q92" s="110">
        <f>N92/K92</f>
        <v>0.89692307692307682</v>
      </c>
      <c r="R92" s="290"/>
      <c r="S92" s="47">
        <v>0.3611111111111111</v>
      </c>
      <c r="T92" s="48">
        <v>0.40625</v>
      </c>
      <c r="U92" s="111">
        <v>15.000000000000027</v>
      </c>
      <c r="V92" s="112">
        <v>65.000000000000014</v>
      </c>
      <c r="W92" s="113"/>
      <c r="X92" s="13"/>
      <c r="Y92" s="276"/>
      <c r="Z92" s="277"/>
      <c r="AA92" s="117">
        <f>M92-J92</f>
        <v>-309.23076923076951</v>
      </c>
      <c r="AB92" s="110">
        <f>M92/J92</f>
        <v>0.89692307692307682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2344</v>
      </c>
      <c r="G93" s="103">
        <f t="shared" si="23"/>
        <v>42613.919999999998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3132.2939866369666</v>
      </c>
      <c r="N93" s="106">
        <f>M93/L93</f>
        <v>1044.0979955456555</v>
      </c>
      <c r="O93" s="108">
        <f>L93-I93</f>
        <v>0</v>
      </c>
      <c r="P93" s="109">
        <f>N93-K93</f>
        <v>-155.90200445434448</v>
      </c>
      <c r="Q93" s="110">
        <f>N93/K93</f>
        <v>0.8700816629547129</v>
      </c>
      <c r="R93" s="290"/>
      <c r="S93" s="47">
        <v>0.41673611111111108</v>
      </c>
      <c r="T93" s="48">
        <v>0.44791666666666669</v>
      </c>
      <c r="U93" s="111">
        <v>15.099999999999962</v>
      </c>
      <c r="V93" s="112">
        <v>44.900000000000063</v>
      </c>
      <c r="W93" s="113"/>
      <c r="X93" s="116"/>
      <c r="Y93" s="276"/>
      <c r="Z93" s="277"/>
      <c r="AA93" s="117">
        <f>M93-J93</f>
        <v>-467.70601336303343</v>
      </c>
      <c r="AB93" s="110">
        <f>M93/J93</f>
        <v>0.8700816629547129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2919.5406676570483</v>
      </c>
      <c r="N106" s="138">
        <f>M106/L106</f>
        <v>834.1544764734424</v>
      </c>
      <c r="O106" s="139">
        <f>L106-I106</f>
        <v>0</v>
      </c>
      <c r="P106" s="140">
        <f>N106-K106</f>
        <v>-108.70266638370049</v>
      </c>
      <c r="Q106" s="141">
        <f>N106/K106</f>
        <v>0.88470929322940861</v>
      </c>
      <c r="R106" s="291"/>
      <c r="S106" s="142">
        <f>S90</f>
        <v>0.29167824074074072</v>
      </c>
      <c r="T106" s="143">
        <f>INDEX(T90:T105,COUNTA(T90:T105))</f>
        <v>0.44791666666666669</v>
      </c>
      <c r="U106" s="144"/>
      <c r="V106" s="166"/>
      <c r="W106" s="167"/>
      <c r="X106" s="138"/>
      <c r="Y106" s="279"/>
      <c r="Z106" s="280"/>
      <c r="AA106" s="168">
        <f>M106-J106</f>
        <v>-380.45933234295171</v>
      </c>
      <c r="AB106" s="141">
        <f>M106/J106</f>
        <v>0.88470929322940861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1342</v>
      </c>
      <c r="G107" s="148">
        <f t="shared" ref="G107:G110" si="27">E107*F107</f>
        <v>34408.879999999997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3172.1602101116187</v>
      </c>
      <c r="N107" s="152">
        <f>M107/L107</f>
        <v>288.37820091923805</v>
      </c>
      <c r="O107" s="154">
        <f>L107-I107</f>
        <v>0</v>
      </c>
      <c r="P107" s="155">
        <f>N107-K107</f>
        <v>-38.894526353489198</v>
      </c>
      <c r="Q107" s="156">
        <f>N107/K107</f>
        <v>0.88115561391989417</v>
      </c>
      <c r="R107" s="289">
        <f>Q123</f>
        <v>0.87342403905805932</v>
      </c>
      <c r="S107" s="157">
        <v>0.70833333333333337</v>
      </c>
      <c r="T107" s="158">
        <v>0.7259606481481482</v>
      </c>
      <c r="U107" s="159"/>
      <c r="V107" s="160">
        <v>25.383333333333358</v>
      </c>
      <c r="W107" s="158"/>
      <c r="X107" s="169"/>
      <c r="Y107" s="292"/>
      <c r="Z107" s="293"/>
      <c r="AA107" s="115">
        <f>M107-J107</f>
        <v>-427.83978988838135</v>
      </c>
      <c r="AB107" s="156">
        <f>M107/J107</f>
        <v>0.88115561391989405</v>
      </c>
      <c r="AC107" s="281">
        <f>AB123</f>
        <v>0.87342403905805932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1789</v>
      </c>
      <c r="G108" s="103">
        <f t="shared" si="27"/>
        <v>52811.28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3138.5964912280783</v>
      </c>
      <c r="N108" s="106">
        <f>M108/L108</f>
        <v>261.54970760233988</v>
      </c>
      <c r="O108" s="108">
        <f>L108-I108</f>
        <v>0</v>
      </c>
      <c r="P108" s="109">
        <f>N108-K108</f>
        <v>-38.450292397660121</v>
      </c>
      <c r="Q108" s="110">
        <f>N108/K108</f>
        <v>0.87183235867446629</v>
      </c>
      <c r="R108" s="290"/>
      <c r="S108" s="47">
        <v>0.72916666666666674</v>
      </c>
      <c r="T108" s="48">
        <v>0.75291666666666668</v>
      </c>
      <c r="U108" s="111">
        <v>4.6166666666666956</v>
      </c>
      <c r="V108" s="112">
        <v>34.19999999999991</v>
      </c>
      <c r="W108" s="113"/>
      <c r="X108" s="13"/>
      <c r="Y108" s="276"/>
      <c r="Z108" s="277"/>
      <c r="AA108" s="117">
        <f>M108-J108</f>
        <v>-461.40350877192168</v>
      </c>
      <c r="AB108" s="110">
        <f>M108/J108</f>
        <v>0.87183235867446618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1878</v>
      </c>
      <c r="G109" s="103">
        <f t="shared" si="27"/>
        <v>56058.3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3140.1764979098875</v>
      </c>
      <c r="N109" s="106">
        <f>M109/L109</f>
        <v>261.68137482582398</v>
      </c>
      <c r="O109" s="108">
        <f>L109-I109</f>
        <v>0</v>
      </c>
      <c r="P109" s="109">
        <f>N109-K109</f>
        <v>-38.31862517417602</v>
      </c>
      <c r="Q109" s="110">
        <f>N109/K109</f>
        <v>0.87227124941941325</v>
      </c>
      <c r="R109" s="290"/>
      <c r="S109" s="47">
        <v>0.75702546296296291</v>
      </c>
      <c r="T109" s="48">
        <v>0.78194444444444444</v>
      </c>
      <c r="U109" s="111">
        <v>5.916666666666579</v>
      </c>
      <c r="V109" s="112">
        <v>35.883333333333397</v>
      </c>
      <c r="W109" s="113"/>
      <c r="X109" s="13"/>
      <c r="Y109" s="276"/>
      <c r="Z109" s="277"/>
      <c r="AA109" s="117">
        <f>M109-J109</f>
        <v>-459.82350209011247</v>
      </c>
      <c r="AB109" s="110">
        <f>M109/J109</f>
        <v>0.87227124941941325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1439</v>
      </c>
      <c r="G110" s="103">
        <f t="shared" si="27"/>
        <v>41112.230000000003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3126.3729631864694</v>
      </c>
      <c r="N110" s="106">
        <f>M110/L110</f>
        <v>260.53108026553912</v>
      </c>
      <c r="O110" s="108">
        <f>L110-I110</f>
        <v>0</v>
      </c>
      <c r="P110" s="109">
        <f>N110-K110</f>
        <v>-39.468919734460883</v>
      </c>
      <c r="Q110" s="110">
        <f>N110/K110</f>
        <v>0.86843693421846369</v>
      </c>
      <c r="R110" s="290"/>
      <c r="S110" s="47">
        <v>0.78568287037037032</v>
      </c>
      <c r="T110" s="48">
        <v>0.80486111111111114</v>
      </c>
      <c r="U110" s="111">
        <v>5.3833333333332689</v>
      </c>
      <c r="V110" s="112">
        <v>27.616666666666774</v>
      </c>
      <c r="W110" s="113"/>
      <c r="X110" s="116"/>
      <c r="Y110" s="276"/>
      <c r="Z110" s="277"/>
      <c r="AA110" s="117">
        <f>M110-J110</f>
        <v>-473.62703681353059</v>
      </c>
      <c r="AB110" s="110">
        <f>M110/J110</f>
        <v>0.86843693421846369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3144.3265406090136</v>
      </c>
      <c r="N123" s="138">
        <f>M123/L123</f>
        <v>267.60225877523521</v>
      </c>
      <c r="O123" s="139">
        <f>L123-I123</f>
        <v>0</v>
      </c>
      <c r="P123" s="140">
        <f>N123-K123</f>
        <v>-38.780719948169065</v>
      </c>
      <c r="Q123" s="141">
        <f>N123/K123</f>
        <v>0.87342403905805932</v>
      </c>
      <c r="R123" s="291"/>
      <c r="S123" s="142">
        <f>S107</f>
        <v>0.70833333333333337</v>
      </c>
      <c r="T123" s="143">
        <f>INDEX(T107:T122,COUNTA(T107:T122))</f>
        <v>0.80486111111111114</v>
      </c>
      <c r="U123" s="144"/>
      <c r="V123" s="166"/>
      <c r="W123" s="167"/>
      <c r="X123" s="138"/>
      <c r="Y123" s="279"/>
      <c r="Z123" s="280"/>
      <c r="AA123" s="168">
        <f>M123-J123</f>
        <v>-455.67345939098641</v>
      </c>
      <c r="AB123" s="141">
        <f>M123/J123</f>
        <v>0.87342403905805932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1693</v>
      </c>
      <c r="G124" s="148">
        <f t="shared" ref="G124:G127" si="31">E124*F124</f>
        <v>38058.639999999999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2666.1417322834732</v>
      </c>
      <c r="N124" s="152">
        <f>M124/L124</f>
        <v>533.22834645669468</v>
      </c>
      <c r="O124" s="154">
        <f>L124-I124</f>
        <v>0</v>
      </c>
      <c r="P124" s="155">
        <f>N124-K124</f>
        <v>-66.77165354330532</v>
      </c>
      <c r="Q124" s="156">
        <f>N124/K124</f>
        <v>0.8887139107611578</v>
      </c>
      <c r="R124" s="289">
        <f>Q140</f>
        <v>0.89304602475243522</v>
      </c>
      <c r="S124" s="157">
        <v>0.70833333333333337</v>
      </c>
      <c r="T124" s="158">
        <v>0.73479166666666662</v>
      </c>
      <c r="U124" s="159"/>
      <c r="V124" s="160">
        <v>38.099999999999881</v>
      </c>
      <c r="W124" s="161"/>
      <c r="X124" s="162"/>
      <c r="Y124" s="292"/>
      <c r="Z124" s="293"/>
      <c r="AA124" s="115">
        <f>M124-J124</f>
        <v>-333.85826771652683</v>
      </c>
      <c r="AB124" s="156">
        <f>M124/J124</f>
        <v>0.88871391076115769</v>
      </c>
      <c r="AC124" s="281">
        <f>AB140</f>
        <v>0.89304602475243522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2180</v>
      </c>
      <c r="G125" s="103">
        <f t="shared" si="31"/>
        <v>53497.2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2666.666666666667</v>
      </c>
      <c r="N125" s="106">
        <f>M125/L125</f>
        <v>666.66666666666674</v>
      </c>
      <c r="O125" s="108">
        <f>L125-I125</f>
        <v>0</v>
      </c>
      <c r="P125" s="109">
        <f>N125-K125</f>
        <v>-83.333333333333258</v>
      </c>
      <c r="Q125" s="110">
        <f>N125/K125</f>
        <v>0.88888888888888895</v>
      </c>
      <c r="R125" s="290"/>
      <c r="S125" s="47">
        <v>0.73819444444444449</v>
      </c>
      <c r="T125" s="48">
        <v>0.77225694444444448</v>
      </c>
      <c r="U125" s="111">
        <v>4.9000000000001265</v>
      </c>
      <c r="V125" s="112">
        <v>49.05</v>
      </c>
      <c r="W125" s="113"/>
      <c r="X125" s="116"/>
      <c r="Y125" s="276"/>
      <c r="Z125" s="277"/>
      <c r="AA125" s="117">
        <f>M125-J125</f>
        <v>-333.33333333333303</v>
      </c>
      <c r="AB125" s="110">
        <f>M125/J125</f>
        <v>0.88888888888888895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1402</v>
      </c>
      <c r="G126" s="103">
        <f t="shared" si="31"/>
        <v>23413.399999999998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2960.2346041055812</v>
      </c>
      <c r="N126" s="106">
        <f>M126/L126</f>
        <v>986.74486803519369</v>
      </c>
      <c r="O126" s="108">
        <f>L126-I126</f>
        <v>0</v>
      </c>
      <c r="P126" s="109">
        <f>N126-K126</f>
        <v>-113.25513196480631</v>
      </c>
      <c r="Q126" s="110">
        <f>N126/K126</f>
        <v>0.8970407891229033</v>
      </c>
      <c r="R126" s="290"/>
      <c r="S126" s="47">
        <v>0.77569444444444446</v>
      </c>
      <c r="T126" s="48">
        <v>0.7954282407407407</v>
      </c>
      <c r="U126" s="111">
        <v>4.9499999999999744</v>
      </c>
      <c r="V126" s="112">
        <v>28.416666666666579</v>
      </c>
      <c r="W126" s="113"/>
      <c r="X126" s="116"/>
      <c r="Y126" s="276"/>
      <c r="Z126" s="277"/>
      <c r="AA126" s="117">
        <f>M126-J126</f>
        <v>-339.76539589441882</v>
      </c>
      <c r="AB126" s="110">
        <f>M126/J126</f>
        <v>0.89704078912290341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5058</v>
      </c>
      <c r="G127" s="103">
        <f t="shared" si="31"/>
        <v>90487.62000000001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2959.3369088249624</v>
      </c>
      <c r="N127" s="106">
        <f>M127/L127</f>
        <v>739.8342272062406</v>
      </c>
      <c r="O127" s="108">
        <f>L127-I127</f>
        <v>0</v>
      </c>
      <c r="P127" s="109">
        <f>N127-K127</f>
        <v>-85.165772793759402</v>
      </c>
      <c r="Q127" s="110">
        <f>N127/K127</f>
        <v>0.89676876024998864</v>
      </c>
      <c r="R127" s="290"/>
      <c r="S127" s="47">
        <v>0.79961805555555554</v>
      </c>
      <c r="T127" s="48">
        <v>0.87083333333333335</v>
      </c>
      <c r="U127" s="111">
        <v>6.0333333333333705</v>
      </c>
      <c r="V127" s="112">
        <v>102.55000000000004</v>
      </c>
      <c r="W127" s="113"/>
      <c r="X127" s="116"/>
      <c r="Y127" s="276"/>
      <c r="Z127" s="277"/>
      <c r="AA127" s="117">
        <f>M127-J127</f>
        <v>-340.66309117503761</v>
      </c>
      <c r="AB127" s="110">
        <f>M127/J127</f>
        <v>0.89676876024998864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2813.0949779701709</v>
      </c>
      <c r="N140" s="138">
        <f>M140/L140</f>
        <v>703.27374449254273</v>
      </c>
      <c r="O140" s="139">
        <f>L140-I140</f>
        <v>0</v>
      </c>
      <c r="P140" s="140">
        <f>N140-K140</f>
        <v>-84.226255507457267</v>
      </c>
      <c r="Q140" s="141">
        <f>N140/K140</f>
        <v>0.89304602475243522</v>
      </c>
      <c r="R140" s="291"/>
      <c r="S140" s="142">
        <f>S124</f>
        <v>0.70833333333333337</v>
      </c>
      <c r="T140" s="143">
        <f>INDEX(T124:T139,COUNTA(T124:T139))</f>
        <v>0.87083333333333335</v>
      </c>
      <c r="U140" s="144"/>
      <c r="V140" s="166"/>
      <c r="W140" s="99"/>
      <c r="X140" s="69"/>
      <c r="Y140" s="279"/>
      <c r="Z140" s="280"/>
      <c r="AA140" s="168">
        <f>M140-J140</f>
        <v>-336.90502202982907</v>
      </c>
      <c r="AB140" s="141">
        <f>M140/J140</f>
        <v>0.89304602475243522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1648</v>
      </c>
      <c r="G141" s="148">
        <f t="shared" ref="G141:G143" si="36">E141*F141</f>
        <v>36717.440000000002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2957.5274177467595</v>
      </c>
      <c r="N141" s="152">
        <f>M141/L141</f>
        <v>591.50548354935188</v>
      </c>
      <c r="O141" s="154">
        <f>L141-I141</f>
        <v>0</v>
      </c>
      <c r="P141" s="155">
        <f>N141-K141</f>
        <v>-68.494516450648121</v>
      </c>
      <c r="Q141" s="156">
        <f>N141/K141</f>
        <v>0.89622042962023007</v>
      </c>
      <c r="R141" s="289">
        <f>Q157</f>
        <v>0.89673188911989166</v>
      </c>
      <c r="S141" s="157">
        <v>0.70833333333333337</v>
      </c>
      <c r="T141" s="158">
        <v>0.73155092592592597</v>
      </c>
      <c r="U141" s="159"/>
      <c r="V141" s="160">
        <v>33.433333333333337</v>
      </c>
      <c r="W141" s="161"/>
      <c r="X141" s="162"/>
      <c r="Y141" s="292"/>
      <c r="Z141" s="293"/>
      <c r="AA141" s="115">
        <f>M141-J141</f>
        <v>-342.47258225324049</v>
      </c>
      <c r="AB141" s="156">
        <f>M141/J141</f>
        <v>0.89622042962023019</v>
      </c>
      <c r="AC141" s="281">
        <f>AB157</f>
        <v>0.89673188911989155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740</v>
      </c>
      <c r="G142" s="103">
        <f t="shared" si="36"/>
        <v>13453.199999999999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2963.2925472747502</v>
      </c>
      <c r="N142" s="106">
        <f>M142/L142</f>
        <v>740.82313681868754</v>
      </c>
      <c r="O142" s="108">
        <f>L142-I142</f>
        <v>0</v>
      </c>
      <c r="P142" s="109">
        <f>N142-K142</f>
        <v>-84.176863181312456</v>
      </c>
      <c r="Q142" s="110">
        <f>N142/K142</f>
        <v>0.89796743856810612</v>
      </c>
      <c r="R142" s="290"/>
      <c r="S142" s="47">
        <v>0.73473379629629632</v>
      </c>
      <c r="T142" s="48">
        <v>0.74513888888888891</v>
      </c>
      <c r="U142" s="111">
        <v>4.5833333333333037</v>
      </c>
      <c r="V142" s="112">
        <v>14.983333333333331</v>
      </c>
      <c r="W142" s="113"/>
      <c r="X142" s="116"/>
      <c r="Y142" s="276"/>
      <c r="Z142" s="277"/>
      <c r="AA142" s="117">
        <f>M142-J142</f>
        <v>-336.70745272524982</v>
      </c>
      <c r="AB142" s="110">
        <f>M142/J142</f>
        <v>0.89796743856810612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7659</v>
      </c>
      <c r="G143" s="103">
        <f t="shared" si="36"/>
        <v>127598.94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2956.8257372654166</v>
      </c>
      <c r="N143" s="106">
        <f>M143/L143</f>
        <v>739.20643431635415</v>
      </c>
      <c r="O143" s="108">
        <f>L143-I143</f>
        <v>0</v>
      </c>
      <c r="P143" s="109">
        <f>N143-K143</f>
        <v>-85.793565683645852</v>
      </c>
      <c r="Q143" s="110">
        <f>N143/K143</f>
        <v>0.89600779917133833</v>
      </c>
      <c r="R143" s="290"/>
      <c r="S143" s="47">
        <v>0.74861111111111112</v>
      </c>
      <c r="T143" s="48">
        <v>0.85653935185185182</v>
      </c>
      <c r="U143" s="111">
        <v>4.9999999999999822</v>
      </c>
      <c r="V143" s="112">
        <v>155.4166666666666</v>
      </c>
      <c r="W143" s="113"/>
      <c r="X143" s="116"/>
      <c r="Y143" s="276"/>
      <c r="Z143" s="277"/>
      <c r="AA143" s="117">
        <f>M143-J143</f>
        <v>-343.17426273458341</v>
      </c>
      <c r="AB143" s="110">
        <f>M143/J143</f>
        <v>0.89600779917133833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2959.2152340956422</v>
      </c>
      <c r="N157" s="138">
        <f>M157/L157</f>
        <v>682.89582325284061</v>
      </c>
      <c r="O157" s="139">
        <f>L157-I157</f>
        <v>0</v>
      </c>
      <c r="P157" s="140">
        <f>N157-K157</f>
        <v>-78.642638285620933</v>
      </c>
      <c r="Q157" s="141">
        <f>N157/K157</f>
        <v>0.89673188911989166</v>
      </c>
      <c r="R157" s="291"/>
      <c r="S157" s="142">
        <f>S141</f>
        <v>0.70833333333333337</v>
      </c>
      <c r="T157" s="143">
        <f>INDEX(T141:T156,COUNTA(T141:T156))</f>
        <v>0.85653935185185182</v>
      </c>
      <c r="U157" s="144"/>
      <c r="V157" s="166"/>
      <c r="W157" s="99"/>
      <c r="X157" s="69"/>
      <c r="Y157" s="279"/>
      <c r="Z157" s="280"/>
      <c r="AA157" s="168">
        <f>M157-J157</f>
        <v>-340.78476590435776</v>
      </c>
      <c r="AB157" s="141">
        <f>M157/J157</f>
        <v>0.89673188911989155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2124</v>
      </c>
      <c r="G158" s="148">
        <f t="shared" ref="G158:G161" si="41">E158*F158</f>
        <v>29799.719999999998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2690.4996481351168</v>
      </c>
      <c r="N158" s="152">
        <f>M158/L158</f>
        <v>896.83321604503897</v>
      </c>
      <c r="O158" s="154">
        <f>L158-I158</f>
        <v>0</v>
      </c>
      <c r="P158" s="155">
        <f>N158-K158</f>
        <v>-103.16678395496103</v>
      </c>
      <c r="Q158" s="156">
        <f>N158/K158</f>
        <v>0.89683321604503896</v>
      </c>
      <c r="R158" s="289">
        <f>Q174</f>
        <v>0.88249960305910624</v>
      </c>
      <c r="S158" s="157">
        <v>0.70833333333333337</v>
      </c>
      <c r="T158" s="158">
        <v>0.74122685185185189</v>
      </c>
      <c r="U158" s="159"/>
      <c r="V158" s="160">
        <v>47.36666666666666</v>
      </c>
      <c r="W158" s="161"/>
      <c r="X158" s="162"/>
      <c r="Y158" s="292"/>
      <c r="Z158" s="293"/>
      <c r="AA158" s="115">
        <f>M158-J158</f>
        <v>-309.50035186488321</v>
      </c>
      <c r="AB158" s="156">
        <f>M158/J158</f>
        <v>0.89683321604503896</v>
      </c>
      <c r="AC158" s="281">
        <f>AB174</f>
        <v>0.88249960305910624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1227</v>
      </c>
      <c r="G159" s="103">
        <f t="shared" si="41"/>
        <v>22306.86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3137.2159090909172</v>
      </c>
      <c r="N159" s="106">
        <f>M159/L159</f>
        <v>1045.738636363639</v>
      </c>
      <c r="O159" s="108">
        <f>L159-I159</f>
        <v>0</v>
      </c>
      <c r="P159" s="109">
        <f>N159-K159</f>
        <v>-154.26136363636101</v>
      </c>
      <c r="Q159" s="110">
        <f>N159/K159</f>
        <v>0.87144886363636587</v>
      </c>
      <c r="R159" s="290"/>
      <c r="S159" s="47">
        <v>0.75138888888888888</v>
      </c>
      <c r="T159" s="48">
        <v>0.76768518518518514</v>
      </c>
      <c r="U159" s="111">
        <v>14.633333333333276</v>
      </c>
      <c r="V159" s="112">
        <v>23.466666666666605</v>
      </c>
      <c r="W159" s="113"/>
      <c r="X159" s="116"/>
      <c r="Y159" s="276"/>
      <c r="Z159" s="277"/>
      <c r="AA159" s="117">
        <f>M159-J159</f>
        <v>-462.78409090908281</v>
      </c>
      <c r="AB159" s="110">
        <f>M159/J159</f>
        <v>0.87144886363636587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5821</v>
      </c>
      <c r="G160" s="103">
        <f t="shared" si="41"/>
        <v>83123.87999999999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3130.972658000896</v>
      </c>
      <c r="N160" s="106">
        <f>M160/L160</f>
        <v>1043.6575526669653</v>
      </c>
      <c r="O160" s="108">
        <f>L160-I160</f>
        <v>0</v>
      </c>
      <c r="P160" s="109">
        <f>N160-K160</f>
        <v>-156.34244733303467</v>
      </c>
      <c r="Q160" s="110">
        <f>N160/K160</f>
        <v>0.86971462722247106</v>
      </c>
      <c r="R160" s="290"/>
      <c r="S160" s="47">
        <v>0.77809027777777773</v>
      </c>
      <c r="T160" s="48">
        <v>0.85555555555555551</v>
      </c>
      <c r="U160" s="111">
        <v>14.983333333333331</v>
      </c>
      <c r="V160" s="112">
        <v>111.55000000000001</v>
      </c>
      <c r="W160" s="113">
        <v>0.85555555555555551</v>
      </c>
      <c r="X160" s="116">
        <v>0.90854166666666669</v>
      </c>
      <c r="Y160" s="276"/>
      <c r="Z160" s="277"/>
      <c r="AA160" s="117">
        <f>M160-J160</f>
        <v>-469.02734199910401</v>
      </c>
      <c r="AB160" s="110">
        <f>M160/J160</f>
        <v>0.86971462722247106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5412</v>
      </c>
      <c r="G161" s="103">
        <f t="shared" si="41"/>
        <v>75930.36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2690.3065451532725</v>
      </c>
      <c r="N161" s="106">
        <f>M161/L161</f>
        <v>896.76884838442413</v>
      </c>
      <c r="O161" s="108">
        <f>L161-I161</f>
        <v>0</v>
      </c>
      <c r="P161" s="109">
        <f>N161-K161</f>
        <v>-103.23115161557587</v>
      </c>
      <c r="Q161" s="110">
        <f>N161/K161</f>
        <v>0.89676884838442417</v>
      </c>
      <c r="R161" s="290"/>
      <c r="S161" s="47">
        <v>0.90854166666666669</v>
      </c>
      <c r="T161" s="48">
        <v>0.99236111111111114</v>
      </c>
      <c r="U161" s="111">
        <v>76.300000000000097</v>
      </c>
      <c r="V161" s="112">
        <v>120.7</v>
      </c>
      <c r="W161" s="113"/>
      <c r="X161" s="116"/>
      <c r="Y161" s="276"/>
      <c r="Z161" s="277"/>
      <c r="AA161" s="117">
        <f>M161-J161</f>
        <v>-309.69345484672749</v>
      </c>
      <c r="AB161" s="110">
        <f>M161/J161</f>
        <v>0.89676884838442417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2912.2486900950507</v>
      </c>
      <c r="N174" s="138">
        <f t="shared" ref="N174:N180" si="45">M174/L174</f>
        <v>970.74956336501691</v>
      </c>
      <c r="O174" s="139">
        <f t="shared" ref="O174:O180" si="46">L174-I174</f>
        <v>0</v>
      </c>
      <c r="P174" s="140">
        <f t="shared" ref="P174:P180" si="47">N174-K174</f>
        <v>-129.25043663498309</v>
      </c>
      <c r="Q174" s="141">
        <f t="shared" ref="Q174:Q180" si="48">N174/K174</f>
        <v>0.88249960305910624</v>
      </c>
      <c r="R174" s="291"/>
      <c r="S174" s="142">
        <f>S158</f>
        <v>0.70833333333333337</v>
      </c>
      <c r="T174" s="143">
        <f>INDEX(T158:T173,COUNTA(T158:T173))</f>
        <v>0.99236111111111114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-387.75130990494927</v>
      </c>
      <c r="AB174" s="141">
        <f t="shared" ref="AB174:AB180" si="50">M174/J174</f>
        <v>0.88249960305910624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1428</v>
      </c>
      <c r="G175" s="148">
        <f t="shared" ref="G175:G180" si="51">E175*F175</f>
        <v>25961.040000000001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3134.6341463414624</v>
      </c>
      <c r="N175" s="152">
        <f t="shared" si="45"/>
        <v>1044.8780487804875</v>
      </c>
      <c r="O175" s="154">
        <f t="shared" si="46"/>
        <v>0</v>
      </c>
      <c r="P175" s="155">
        <f t="shared" si="47"/>
        <v>-155.12195121951254</v>
      </c>
      <c r="Q175" s="156">
        <f t="shared" si="48"/>
        <v>0.87073170731707283</v>
      </c>
      <c r="R175" s="289">
        <f>Q191</f>
        <v>0.87976224897812405</v>
      </c>
      <c r="S175" s="157">
        <v>0.70833333333333337</v>
      </c>
      <c r="T175" s="158">
        <v>0.72731481481481486</v>
      </c>
      <c r="U175" s="159"/>
      <c r="V175" s="160">
        <v>27.333333333333343</v>
      </c>
      <c r="W175" s="158"/>
      <c r="X175" s="169"/>
      <c r="Y175" s="292"/>
      <c r="Z175" s="293"/>
      <c r="AA175" s="171">
        <f t="shared" si="49"/>
        <v>-465.36585365853762</v>
      </c>
      <c r="AB175" s="156">
        <f t="shared" si="50"/>
        <v>0.87073170731707283</v>
      </c>
      <c r="AC175" s="281">
        <f>AB191</f>
        <v>0.87976224897812405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1842</v>
      </c>
      <c r="G176" s="103">
        <f t="shared" si="51"/>
        <v>33487.56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2691.2337662337686</v>
      </c>
      <c r="N176" s="106">
        <f t="shared" si="45"/>
        <v>672.80844155844215</v>
      </c>
      <c r="O176" s="108">
        <f t="shared" si="46"/>
        <v>0</v>
      </c>
      <c r="P176" s="109">
        <f t="shared" si="47"/>
        <v>-77.191558441557845</v>
      </c>
      <c r="Q176" s="110">
        <f t="shared" si="48"/>
        <v>0.89707792207792292</v>
      </c>
      <c r="R176" s="290"/>
      <c r="S176" s="47">
        <v>0.73750000000000004</v>
      </c>
      <c r="T176" s="48">
        <v>0.76601851851851854</v>
      </c>
      <c r="U176" s="111">
        <v>14.666666666666668</v>
      </c>
      <c r="V176" s="112">
        <v>41.066666666666634</v>
      </c>
      <c r="W176" s="113"/>
      <c r="X176" s="13"/>
      <c r="Y176" s="276"/>
      <c r="Z176" s="277"/>
      <c r="AA176" s="172">
        <f t="shared" si="49"/>
        <v>-308.76623376623138</v>
      </c>
      <c r="AB176" s="110">
        <f t="shared" si="50"/>
        <v>0.89707792207792292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2628</v>
      </c>
      <c r="G177" s="103">
        <f t="shared" si="51"/>
        <v>65226.96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2928.1337047353791</v>
      </c>
      <c r="N177" s="106">
        <f t="shared" si="45"/>
        <v>732.03342618384477</v>
      </c>
      <c r="O177" s="108">
        <f t="shared" si="46"/>
        <v>0</v>
      </c>
      <c r="P177" s="109">
        <f t="shared" si="47"/>
        <v>-92.966573816155233</v>
      </c>
      <c r="Q177" s="110">
        <f t="shared" si="48"/>
        <v>0.88731324385920574</v>
      </c>
      <c r="R177" s="290"/>
      <c r="S177" s="47">
        <v>0.77649305555555559</v>
      </c>
      <c r="T177" s="48">
        <v>0.81388888888888888</v>
      </c>
      <c r="U177" s="111">
        <v>15.083333333333346</v>
      </c>
      <c r="V177" s="112">
        <v>53.849999999999945</v>
      </c>
      <c r="W177" s="113"/>
      <c r="X177" s="13"/>
      <c r="Y177" s="276"/>
      <c r="Z177" s="277"/>
      <c r="AA177" s="172">
        <f t="shared" si="49"/>
        <v>-371.86629526462093</v>
      </c>
      <c r="AB177" s="110">
        <f t="shared" si="50"/>
        <v>0.88731324385920574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2026</v>
      </c>
      <c r="G178" s="103">
        <f t="shared" si="51"/>
        <v>50710.78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2927.9807306302773</v>
      </c>
      <c r="N178" s="106">
        <f t="shared" si="45"/>
        <v>731.99518265756933</v>
      </c>
      <c r="O178" s="108">
        <f t="shared" si="46"/>
        <v>0</v>
      </c>
      <c r="P178" s="109">
        <f t="shared" si="47"/>
        <v>-93.00481734243067</v>
      </c>
      <c r="Q178" s="110">
        <f t="shared" si="48"/>
        <v>0.88726688806978105</v>
      </c>
      <c r="R178" s="290"/>
      <c r="S178" s="47">
        <v>0.82533564814814819</v>
      </c>
      <c r="T178" s="48">
        <v>0.85416666666666663</v>
      </c>
      <c r="U178" s="111">
        <v>16.483333333333405</v>
      </c>
      <c r="V178" s="112">
        <v>41.516666666666552</v>
      </c>
      <c r="W178" s="113">
        <v>0.85416666666666663</v>
      </c>
      <c r="X178" s="116">
        <v>0.90637731481481476</v>
      </c>
      <c r="Y178" s="276"/>
      <c r="Z178" s="277"/>
      <c r="AA178" s="172">
        <f t="shared" si="49"/>
        <v>-372.01926936972268</v>
      </c>
      <c r="AB178" s="110">
        <f t="shared" si="50"/>
        <v>0.88726688806978105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2080</v>
      </c>
      <c r="G179" s="103">
        <f t="shared" si="51"/>
        <v>37814.400000000001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3134.3658434491344</v>
      </c>
      <c r="N179" s="106">
        <f t="shared" si="45"/>
        <v>1044.7886144830447</v>
      </c>
      <c r="O179" s="108">
        <f t="shared" si="46"/>
        <v>0</v>
      </c>
      <c r="P179" s="109">
        <f t="shared" si="47"/>
        <v>-155.21138551695526</v>
      </c>
      <c r="Q179" s="110">
        <f t="shared" si="48"/>
        <v>0.87065717873587056</v>
      </c>
      <c r="R179" s="290"/>
      <c r="S179" s="47">
        <v>0.90637731481481476</v>
      </c>
      <c r="T179" s="48">
        <v>0.93402777777777779</v>
      </c>
      <c r="U179" s="111">
        <v>75.183333333333309</v>
      </c>
      <c r="V179" s="112">
        <v>39.816666666666762</v>
      </c>
      <c r="W179" s="113"/>
      <c r="X179" s="116"/>
      <c r="Y179" s="276"/>
      <c r="Z179" s="277"/>
      <c r="AA179" s="172">
        <f t="shared" si="49"/>
        <v>-465.63415655086555</v>
      </c>
      <c r="AB179" s="110">
        <f t="shared" si="50"/>
        <v>0.87065717873587067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3710</v>
      </c>
      <c r="G180" s="121">
        <f t="shared" si="51"/>
        <v>52978.799999999996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3130.8016877637097</v>
      </c>
      <c r="N180" s="106">
        <f t="shared" si="45"/>
        <v>1043.6005625879031</v>
      </c>
      <c r="O180" s="108">
        <f t="shared" si="46"/>
        <v>0</v>
      </c>
      <c r="P180" s="109">
        <f t="shared" si="47"/>
        <v>-156.39943741209686</v>
      </c>
      <c r="Q180" s="110">
        <f t="shared" si="48"/>
        <v>0.86966713548991925</v>
      </c>
      <c r="R180" s="290"/>
      <c r="S180" s="47">
        <v>0.94444444444444442</v>
      </c>
      <c r="T180" s="48">
        <v>0.99381944444444448</v>
      </c>
      <c r="U180" s="111">
        <v>14.999999999999947</v>
      </c>
      <c r="V180" s="112">
        <v>71.10000000000008</v>
      </c>
      <c r="W180" s="113"/>
      <c r="X180" s="50"/>
      <c r="Y180" s="276"/>
      <c r="Z180" s="277"/>
      <c r="AA180" s="172">
        <f t="shared" si="49"/>
        <v>-469.19831223629035</v>
      </c>
      <c r="AB180" s="110">
        <f t="shared" si="50"/>
        <v>0.86966713548991936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2991.1916465256218</v>
      </c>
      <c r="N191" s="138">
        <f>M191/L191</f>
        <v>854.62618472160625</v>
      </c>
      <c r="O191" s="139">
        <f>L191-I191</f>
        <v>0</v>
      </c>
      <c r="P191" s="140">
        <f>N191-K191</f>
        <v>-116.80238670696519</v>
      </c>
      <c r="Q191" s="141">
        <f>N191/K191</f>
        <v>0.87976224897812405</v>
      </c>
      <c r="R191" s="291"/>
      <c r="S191" s="142">
        <f>S175</f>
        <v>0.70833333333333337</v>
      </c>
      <c r="T191" s="143">
        <f>INDEX(T175:T190,COUNTA(T175:T190))</f>
        <v>0.99381944444444448</v>
      </c>
      <c r="U191" s="144"/>
      <c r="V191" s="166"/>
      <c r="W191" s="167"/>
      <c r="X191" s="138"/>
      <c r="Y191" s="279"/>
      <c r="Z191" s="280"/>
      <c r="AA191" s="174">
        <f>M191-J191</f>
        <v>-408.80835347437824</v>
      </c>
      <c r="AB191" s="141">
        <f>M191/J191</f>
        <v>0.87976224897812405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223" priority="1" operator="greaterThan">
      <formula>0</formula>
    </cfRule>
  </conditionalFormatting>
  <conditionalFormatting sqref="P5:P191 AA5:AA191">
    <cfRule type="cellIs" dxfId="222" priority="4" operator="lessThan">
      <formula>0</formula>
    </cfRule>
  </conditionalFormatting>
  <conditionalFormatting sqref="Q5:Q191 AB5:AB191">
    <cfRule type="cellIs" dxfId="221" priority="2" operator="greaterThan">
      <formula>1</formula>
    </cfRule>
    <cfRule type="cellIs" dxfId="220" priority="3" operator="lessThan">
      <formula>0.8</formula>
    </cfRule>
  </conditionalFormatting>
  <conditionalFormatting sqref="AC5:AC6 R5:R191 AC107:AC112">
    <cfRule type="cellIs" dxfId="219" priority="5" operator="lessThan">
      <formula>0.8</formula>
    </cfRule>
  </conditionalFormatting>
  <conditionalFormatting sqref="AC12:AC20">
    <cfRule type="cellIs" dxfId="218" priority="15" operator="lessThan">
      <formula>0.8</formula>
    </cfRule>
  </conditionalFormatting>
  <conditionalFormatting sqref="AC22:AC27">
    <cfRule type="cellIs" dxfId="217" priority="14" operator="lessThan">
      <formula>0.8</formula>
    </cfRule>
  </conditionalFormatting>
  <conditionalFormatting sqref="AC39:AC44">
    <cfRule type="cellIs" dxfId="216" priority="12" operator="lessThan">
      <formula>0.8</formula>
    </cfRule>
  </conditionalFormatting>
  <conditionalFormatting sqref="AC56">
    <cfRule type="cellIs" dxfId="215" priority="13" operator="lessThan">
      <formula>0.8</formula>
    </cfRule>
  </conditionalFormatting>
  <conditionalFormatting sqref="AC73">
    <cfRule type="cellIs" dxfId="214" priority="7" operator="lessThan">
      <formula>0.8</formula>
    </cfRule>
  </conditionalFormatting>
  <conditionalFormatting sqref="AC90:AC95">
    <cfRule type="cellIs" dxfId="213" priority="6" operator="lessThan">
      <formula>0.8</formula>
    </cfRule>
  </conditionalFormatting>
  <conditionalFormatting sqref="AC124">
    <cfRule type="cellIs" dxfId="212" priority="11" operator="lessThan">
      <formula>0.8</formula>
    </cfRule>
  </conditionalFormatting>
  <conditionalFormatting sqref="AC141">
    <cfRule type="cellIs" dxfId="211" priority="10" operator="lessThan">
      <formula>0.8</formula>
    </cfRule>
  </conditionalFormatting>
  <conditionalFormatting sqref="AC158">
    <cfRule type="cellIs" dxfId="210" priority="9" operator="lessThan">
      <formula>0.8</formula>
    </cfRule>
  </conditionalFormatting>
  <conditionalFormatting sqref="AC175:AC180">
    <cfRule type="cellIs" dxfId="209" priority="8" operator="lessThan">
      <formula>0.8</formula>
    </cfRule>
  </conditionalFormatting>
  <dataValidations count="1">
    <dataValidation type="list" allowBlank="1" showInputMessage="1" showErrorMessage="1" sqref="Y5:Z191" xr:uid="{766D303B-6757-427D-B542-589B75114D5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F908-2639-4F3A-88D0-07BB77F16A41}">
  <sheetPr>
    <tabColor theme="9" tint="0.59999389629810485"/>
    <pageSetUpPr fitToPage="1"/>
  </sheetPr>
  <dimension ref="A1:AG137"/>
  <sheetViews>
    <sheetView topLeftCell="G1" zoomScale="85" zoomScaleNormal="85" workbookViewId="0">
      <pane ySplit="4" topLeftCell="A29" activePane="bottomLeft" state="frozen"/>
      <selection activeCell="K42" sqref="K42"/>
      <selection pane="bottomLeft" activeCell="X21" sqref="X17:AE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50958</v>
      </c>
      <c r="E1" s="88" t="s">
        <v>3</v>
      </c>
      <c r="F1" s="89">
        <f>SUM(G5:G123)</f>
        <v>2720865.2699999996</v>
      </c>
      <c r="G1" s="90" t="s">
        <v>84</v>
      </c>
      <c r="H1" s="91">
        <f>L21+L38+L55+L72+L89+L106+L123</f>
        <v>136.58333333333331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46062</v>
      </c>
      <c r="B2" s="332"/>
      <c r="C2" s="92" t="s">
        <v>40</v>
      </c>
      <c r="D2" s="93">
        <f>AVERAGE(N21,N38,N55,N72,N89,N106,N123)</f>
        <v>141.31585657949003</v>
      </c>
      <c r="E2" s="93" t="s">
        <v>91</v>
      </c>
      <c r="F2" s="94">
        <f>F1/D1</f>
        <v>53.394271164488394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42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3767</v>
      </c>
      <c r="G5" s="148">
        <f t="shared" ref="G5:G7" si="0">E5*F5</f>
        <v>213852.59000000003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1779.2180530044607</v>
      </c>
      <c r="N5" s="152">
        <f>M5/L5</f>
        <v>71.16872212017843</v>
      </c>
      <c r="O5" s="154">
        <f>L5-I5</f>
        <v>0</v>
      </c>
      <c r="P5" s="155">
        <f>N5-K5</f>
        <v>-8.8312778798215703</v>
      </c>
      <c r="Q5" s="156">
        <f>N5/K5</f>
        <v>0.88960902650223039</v>
      </c>
      <c r="R5" s="289">
        <f>Q21</f>
        <v>0.8904463294585524</v>
      </c>
      <c r="S5" s="157">
        <v>0.29166666666666669</v>
      </c>
      <c r="T5" s="158">
        <v>0.37988425925925928</v>
      </c>
      <c r="U5" s="159"/>
      <c r="V5" s="160">
        <v>127.03333333333335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-220.78194699553933</v>
      </c>
      <c r="AF5" s="132">
        <f>M5/J5</f>
        <v>0.88960902650223028</v>
      </c>
      <c r="AG5" s="373">
        <f>AF21</f>
        <v>0.8904463294585524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2136</v>
      </c>
      <c r="G6" s="103">
        <f t="shared" si="0"/>
        <v>165198.24000000002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1780.8244557665585</v>
      </c>
      <c r="N6" s="106">
        <f>M6/L6</f>
        <v>71.23297823066234</v>
      </c>
      <c r="O6" s="108">
        <f>L6-I6</f>
        <v>0</v>
      </c>
      <c r="P6" s="109">
        <f>N6-K6</f>
        <v>-8.76702176933766</v>
      </c>
      <c r="Q6" s="110">
        <f>N6/K6</f>
        <v>0.89041222788327923</v>
      </c>
      <c r="R6" s="290"/>
      <c r="S6" s="47">
        <v>0.38335648148148149</v>
      </c>
      <c r="T6" s="48">
        <v>0.43333333333333335</v>
      </c>
      <c r="U6" s="111">
        <v>4.9999999999999822</v>
      </c>
      <c r="V6" s="112">
        <v>71.966666666666669</v>
      </c>
      <c r="W6" s="113">
        <v>0.43333333333333335</v>
      </c>
      <c r="X6" s="116">
        <v>0.47222222222222221</v>
      </c>
      <c r="Y6" s="12"/>
      <c r="Z6" s="198"/>
      <c r="AA6" s="276"/>
      <c r="AB6" s="277"/>
      <c r="AC6" s="12">
        <v>2</v>
      </c>
      <c r="AD6" s="198"/>
      <c r="AE6" s="117">
        <f>M6-J6</f>
        <v>-219.17554423344154</v>
      </c>
      <c r="AF6" s="110">
        <f>M6/J6</f>
        <v>0.89041222788327923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4825</v>
      </c>
      <c r="G7" s="103">
        <f t="shared" si="0"/>
        <v>287184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1782.6354679802957</v>
      </c>
      <c r="N7" s="106">
        <f>M7/L7</f>
        <v>71.305418719211829</v>
      </c>
      <c r="O7" s="108">
        <f>L7-I7</f>
        <v>0</v>
      </c>
      <c r="P7" s="109">
        <f>N7-K7</f>
        <v>-8.6945812807881708</v>
      </c>
      <c r="Q7" s="110">
        <f>N7/K7</f>
        <v>0.89131773399014791</v>
      </c>
      <c r="R7" s="290"/>
      <c r="S7" s="47">
        <v>0.47222222222222221</v>
      </c>
      <c r="T7" s="48">
        <v>0.58499999999999996</v>
      </c>
      <c r="U7" s="111">
        <v>55.999999999999957</v>
      </c>
      <c r="V7" s="112">
        <v>162.39999999999998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-217.36453201970426</v>
      </c>
      <c r="AF7" s="110">
        <f>M7/J7</f>
        <v>0.89131773399014791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1780.8926589171049</v>
      </c>
      <c r="N21" s="138">
        <f>M21/L21</f>
        <v>71.23570635668419</v>
      </c>
      <c r="O21" s="139">
        <f>L21-I21</f>
        <v>0</v>
      </c>
      <c r="P21" s="140">
        <f>N21-K21</f>
        <v>-8.7642936433158098</v>
      </c>
      <c r="Q21" s="141">
        <f>N21/K21</f>
        <v>0.8904463294585524</v>
      </c>
      <c r="R21" s="291"/>
      <c r="S21" s="142">
        <f>S5</f>
        <v>0.29166666666666669</v>
      </c>
      <c r="T21" s="143">
        <f>INDEX(T5:T20,COUNTA(T5:T20))</f>
        <v>0.58499999999999996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>M21-J21</f>
        <v>-219.10734108289512</v>
      </c>
      <c r="AF21" s="141">
        <f>M21/J21</f>
        <v>0.8904463294585524</v>
      </c>
      <c r="AG21" s="360"/>
    </row>
    <row r="22" spans="1:33" ht="15.75" customHeight="1">
      <c r="A22" s="294" t="s">
        <v>189</v>
      </c>
      <c r="B22" s="146" t="s">
        <v>177</v>
      </c>
      <c r="C22" s="287" t="s">
        <v>178</v>
      </c>
      <c r="D22" s="288"/>
      <c r="E22" s="147">
        <v>19.7</v>
      </c>
      <c r="F22" s="159">
        <v>3369</v>
      </c>
      <c r="G22" s="148">
        <f t="shared" ref="G22:G25" si="5">E22*F22</f>
        <v>66369.3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1079.5193591455277</v>
      </c>
      <c r="N22" s="152">
        <f>M22/L22</f>
        <v>83.039950703502129</v>
      </c>
      <c r="O22" s="154">
        <f>L22-I22</f>
        <v>0</v>
      </c>
      <c r="P22" s="155">
        <f>N22-K22</f>
        <v>-9.2677416041901779</v>
      </c>
      <c r="Q22" s="156">
        <f>N22/K22</f>
        <v>0.89959946595460638</v>
      </c>
      <c r="R22" s="289">
        <f>Q38</f>
        <v>0.89149681821988658</v>
      </c>
      <c r="S22" s="157">
        <v>0.20833333333333334</v>
      </c>
      <c r="T22" s="158">
        <v>0.33836805555555555</v>
      </c>
      <c r="U22" s="159"/>
      <c r="V22" s="160">
        <v>187.24999999999997</v>
      </c>
      <c r="W22" s="97"/>
      <c r="X22" s="98"/>
      <c r="Y22" s="12"/>
      <c r="Z22" s="198"/>
      <c r="AA22" s="292"/>
      <c r="AB22" s="293"/>
      <c r="AC22" s="12">
        <v>5</v>
      </c>
      <c r="AD22" s="198"/>
      <c r="AE22" s="115">
        <f>M22-J22</f>
        <v>-120.48064085447231</v>
      </c>
      <c r="AF22" s="156">
        <f>M22/J22</f>
        <v>0.89959946595460638</v>
      </c>
      <c r="AG22" s="358">
        <f>AF38</f>
        <v>0.89149681821988669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11">
        <v>2064</v>
      </c>
      <c r="G23" s="103">
        <f t="shared" si="5"/>
        <v>97771.68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1780.1629132726396</v>
      </c>
      <c r="N23" s="106">
        <f>M23/L23</f>
        <v>84.769662536792367</v>
      </c>
      <c r="O23" s="108">
        <f>L23-I23</f>
        <v>0</v>
      </c>
      <c r="P23" s="109">
        <f>N23-K23</f>
        <v>-10.468432701302874</v>
      </c>
      <c r="Q23" s="110">
        <f>N23/K23</f>
        <v>0.89008145663631988</v>
      </c>
      <c r="R23" s="290"/>
      <c r="S23" s="47">
        <v>0.34196759259259257</v>
      </c>
      <c r="T23" s="48">
        <v>0.39027777777777778</v>
      </c>
      <c r="U23" s="111">
        <v>5.1833333333333176</v>
      </c>
      <c r="V23" s="112">
        <v>69.566666666666691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-219.83708672736043</v>
      </c>
      <c r="AF23" s="110">
        <f>M23/J23</f>
        <v>0.89008145663631977</v>
      </c>
      <c r="AG23" s="359"/>
    </row>
    <row r="24" spans="1:33" ht="15.75" customHeight="1">
      <c r="A24" s="295"/>
      <c r="B24" s="163" t="s">
        <v>185</v>
      </c>
      <c r="C24" s="274" t="s">
        <v>196</v>
      </c>
      <c r="D24" s="275"/>
      <c r="E24" s="101">
        <v>53.76</v>
      </c>
      <c r="F24" s="111">
        <v>3330</v>
      </c>
      <c r="G24" s="103">
        <f t="shared" si="5"/>
        <v>179020.79999999999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1779.42704467864</v>
      </c>
      <c r="N24" s="106">
        <f>M24/L24</f>
        <v>88.971352233931995</v>
      </c>
      <c r="O24" s="108">
        <f>L24-I24</f>
        <v>0</v>
      </c>
      <c r="P24" s="109">
        <f>N24-K24</f>
        <v>-11.028647766068005</v>
      </c>
      <c r="Q24" s="110">
        <f>N24/K24</f>
        <v>0.88971352233932</v>
      </c>
      <c r="R24" s="290"/>
      <c r="S24" s="47">
        <v>0.39444444444444443</v>
      </c>
      <c r="T24" s="48">
        <v>0.47241898148148148</v>
      </c>
      <c r="U24" s="111">
        <v>5.9999999999999787</v>
      </c>
      <c r="V24" s="112">
        <v>112.28333333333336</v>
      </c>
      <c r="W24" s="113">
        <v>0.47241898148148148</v>
      </c>
      <c r="X24" s="116">
        <v>0.51111111111111107</v>
      </c>
      <c r="Y24" s="12"/>
      <c r="Z24" s="198"/>
      <c r="AA24" s="276"/>
      <c r="AB24" s="277"/>
      <c r="AC24" s="12">
        <v>3</v>
      </c>
      <c r="AD24" s="198"/>
      <c r="AE24" s="117">
        <f>M24-J24</f>
        <v>-220.57295532136004</v>
      </c>
      <c r="AF24" s="110">
        <f>M24/J24</f>
        <v>0.88971352233932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2232</v>
      </c>
      <c r="G25" s="103">
        <f t="shared" si="5"/>
        <v>159699.6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1779.6677740863768</v>
      </c>
      <c r="N25" s="106">
        <f>M25/L25</f>
        <v>80.893989731198943</v>
      </c>
      <c r="O25" s="108">
        <f>L25-I25</f>
        <v>0</v>
      </c>
      <c r="P25" s="109">
        <f>N25-K25</f>
        <v>-10.015101177891964</v>
      </c>
      <c r="Q25" s="110">
        <f>N25/K25</f>
        <v>0.88983388704318844</v>
      </c>
      <c r="R25" s="290"/>
      <c r="S25" s="47">
        <v>0.51111111111111107</v>
      </c>
      <c r="T25" s="48">
        <v>0.56336805555555558</v>
      </c>
      <c r="U25" s="111">
        <v>55.716666666666612</v>
      </c>
      <c r="V25" s="112">
        <v>75.250000000000085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-220.33222591362323</v>
      </c>
      <c r="AF25" s="110">
        <f>M25/J25</f>
        <v>0.88983388704318833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</v>
      </c>
      <c r="M38" s="137">
        <f t="shared" si="8"/>
        <v>1604.694272795796</v>
      </c>
      <c r="N38" s="138">
        <f>M38/L38</f>
        <v>84.457593305041897</v>
      </c>
      <c r="O38" s="139">
        <f>L38-I38</f>
        <v>0</v>
      </c>
      <c r="P38" s="140">
        <f>N38-K38</f>
        <v>-10.279248800221268</v>
      </c>
      <c r="Q38" s="141">
        <f>N38/K38</f>
        <v>0.89149681821988658</v>
      </c>
      <c r="R38" s="291"/>
      <c r="S38" s="142">
        <f>S22</f>
        <v>0.20833333333333334</v>
      </c>
      <c r="T38" s="143">
        <f>INDEX(T22:T37,COUNTA(T22:T37))</f>
        <v>0.56336805555555558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11</v>
      </c>
      <c r="AD38" s="180">
        <f>SUM(AD22:AD37)</f>
        <v>0</v>
      </c>
      <c r="AE38" s="168">
        <f>M38-J38</f>
        <v>-195.305727204204</v>
      </c>
      <c r="AF38" s="141">
        <f>M38/J38</f>
        <v>0.89149681821988669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618</v>
      </c>
      <c r="G39" s="148">
        <f t="shared" ref="G39:G42" si="9">E39*F39</f>
        <v>40417.200000000004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1782.6923076923031</v>
      </c>
      <c r="N39" s="152">
        <f>M39/L39</f>
        <v>74.278846153845961</v>
      </c>
      <c r="O39" s="154">
        <f>L39-I39</f>
        <v>0</v>
      </c>
      <c r="P39" s="155">
        <f>N39-K39</f>
        <v>-9.0544871794873671</v>
      </c>
      <c r="Q39" s="156">
        <f>N39/K39</f>
        <v>0.89134615384615157</v>
      </c>
      <c r="R39" s="289">
        <f>Q55</f>
        <v>0.89029525172374424</v>
      </c>
      <c r="S39" s="157">
        <v>0.29180555555555554</v>
      </c>
      <c r="T39" s="158">
        <v>0.30625000000000002</v>
      </c>
      <c r="U39" s="159"/>
      <c r="V39" s="160">
        <v>20.800000000000054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-217.30769230769693</v>
      </c>
      <c r="AF39" s="156">
        <f>M39/J39</f>
        <v>0.89134615384615157</v>
      </c>
      <c r="AG39" s="281">
        <f>AF55</f>
        <v>0.89029525172374424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1452</v>
      </c>
      <c r="G40" s="103">
        <f t="shared" si="9"/>
        <v>86161.680000000008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1780.3814713896447</v>
      </c>
      <c r="N40" s="106">
        <f>M40/L40</f>
        <v>74.182561307901864</v>
      </c>
      <c r="O40" s="108">
        <f>L40-I40</f>
        <v>0</v>
      </c>
      <c r="P40" s="109">
        <f>N40-K40</f>
        <v>-9.1507720254314648</v>
      </c>
      <c r="Q40" s="110">
        <f>N40/K40</f>
        <v>0.89019073569482243</v>
      </c>
      <c r="R40" s="290"/>
      <c r="S40" s="47">
        <v>0.3097685185185185</v>
      </c>
      <c r="T40" s="48">
        <v>0.34375</v>
      </c>
      <c r="U40" s="111">
        <v>5.066666666666606</v>
      </c>
      <c r="V40" s="112">
        <v>48.933333333333366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-219.61852861035527</v>
      </c>
      <c r="AF40" s="110">
        <f>M40/J40</f>
        <v>0.89019073569482232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3723</v>
      </c>
      <c r="G41" s="103">
        <f t="shared" si="9"/>
        <v>218428.41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1779.683972911964</v>
      </c>
      <c r="N41" s="106">
        <f>M41/L41</f>
        <v>77.377564039650608</v>
      </c>
      <c r="O41" s="108">
        <f>L41-I41</f>
        <v>0</v>
      </c>
      <c r="P41" s="109">
        <f>N41-K41</f>
        <v>-9.5789576994798296</v>
      </c>
      <c r="Q41" s="110">
        <f>N41/K41</f>
        <v>0.889841986455982</v>
      </c>
      <c r="R41" s="290"/>
      <c r="S41" s="47">
        <v>0.34825231481481483</v>
      </c>
      <c r="T41" s="48">
        <v>0.43541666666666667</v>
      </c>
      <c r="U41" s="111">
        <v>6.4833333333333609</v>
      </c>
      <c r="V41" s="112">
        <v>125.51666666666665</v>
      </c>
      <c r="W41" s="113">
        <v>0.43541666666666667</v>
      </c>
      <c r="X41" s="116">
        <v>0.47461805555555553</v>
      </c>
      <c r="Y41" s="12"/>
      <c r="Z41" s="198"/>
      <c r="AA41" s="276"/>
      <c r="AB41" s="277"/>
      <c r="AC41" s="12">
        <v>3</v>
      </c>
      <c r="AD41" s="198"/>
      <c r="AE41" s="117">
        <f>M41-J41</f>
        <v>-220.31602708803598</v>
      </c>
      <c r="AF41" s="110">
        <f>M41/J41</f>
        <v>0.889841986455982</v>
      </c>
      <c r="AG41" s="282"/>
    </row>
    <row r="42" spans="1:33" ht="15.75" customHeight="1">
      <c r="A42" s="285"/>
      <c r="B42" s="163" t="s">
        <v>185</v>
      </c>
      <c r="C42" s="274" t="s">
        <v>195</v>
      </c>
      <c r="D42" s="275"/>
      <c r="E42" s="101">
        <v>59.54</v>
      </c>
      <c r="F42" s="102">
        <v>2923</v>
      </c>
      <c r="G42" s="103">
        <f t="shared" si="9"/>
        <v>174035.41999999998</v>
      </c>
      <c r="H42" s="26"/>
      <c r="I42" s="104">
        <v>23</v>
      </c>
      <c r="J42" s="105">
        <v>2000</v>
      </c>
      <c r="K42" s="106">
        <f t="shared" si="1"/>
        <v>86.956521739130437</v>
      </c>
      <c r="L42" s="118">
        <v>23</v>
      </c>
      <c r="M42" s="105">
        <f>F42/V42*60</f>
        <v>1779.6042617960429</v>
      </c>
      <c r="N42" s="106">
        <f>M42/L42</f>
        <v>77.37409833895839</v>
      </c>
      <c r="O42" s="108">
        <f>L42-I42</f>
        <v>0</v>
      </c>
      <c r="P42" s="109">
        <f>N42-K42</f>
        <v>-9.582423400172047</v>
      </c>
      <c r="Q42" s="110">
        <f>N42/K42</f>
        <v>0.88980213089802151</v>
      </c>
      <c r="R42" s="290"/>
      <c r="S42" s="47">
        <v>0.47461805555555553</v>
      </c>
      <c r="T42" s="48">
        <v>0.54305555555555551</v>
      </c>
      <c r="U42" s="111">
        <v>56.449999999999953</v>
      </c>
      <c r="V42" s="112">
        <v>98.549999999999983</v>
      </c>
      <c r="W42" s="113"/>
      <c r="X42" s="116"/>
      <c r="Y42" s="12"/>
      <c r="Z42" s="198"/>
      <c r="AA42" s="276"/>
      <c r="AB42" s="277"/>
      <c r="AC42" s="12">
        <v>2</v>
      </c>
      <c r="AD42" s="198"/>
      <c r="AE42" s="117">
        <f>M42-J42</f>
        <v>-220.39573820395708</v>
      </c>
      <c r="AF42" s="110">
        <f>M42/J42</f>
        <v>0.88980213089802151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1780.5905034474886</v>
      </c>
      <c r="N55" s="138">
        <f t="shared" ref="N55:N61" si="13">M55/L55</f>
        <v>75.769808657339937</v>
      </c>
      <c r="O55" s="139">
        <f t="shared" ref="O55:O61" si="14">L55-I55</f>
        <v>0</v>
      </c>
      <c r="P55" s="140">
        <f t="shared" ref="P55:P61" si="15">N55-K55</f>
        <v>-9.3365743213834662</v>
      </c>
      <c r="Q55" s="141">
        <f t="shared" ref="Q55:Q61" si="16">N55/K55</f>
        <v>0.89029525172374424</v>
      </c>
      <c r="R55" s="291"/>
      <c r="S55" s="142">
        <f>S39</f>
        <v>0.29180555555555554</v>
      </c>
      <c r="T55" s="143">
        <f>INDEX(T39:T54,COUNTA(T39:T54))</f>
        <v>0.54305555555555551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7</v>
      </c>
      <c r="AD55" s="191">
        <f>SUM(AD39:AD54)</f>
        <v>0</v>
      </c>
      <c r="AE55" s="168">
        <f t="shared" ref="AE55:AE61" si="17">M55-J55</f>
        <v>-219.40949655251143</v>
      </c>
      <c r="AF55" s="141">
        <f t="shared" ref="AF55:AF61" si="18">M55/J55</f>
        <v>0.89029525172374424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202</v>
      </c>
      <c r="D56" s="362"/>
      <c r="E56" s="147">
        <v>71.84</v>
      </c>
      <c r="F56" s="97">
        <v>1085</v>
      </c>
      <c r="G56" s="148">
        <f t="shared" ref="G56:G61" si="19">E56*F56</f>
        <v>77946.400000000009</v>
      </c>
      <c r="H56" s="149"/>
      <c r="I56" s="150">
        <v>19</v>
      </c>
      <c r="J56" s="151">
        <v>1800</v>
      </c>
      <c r="K56" s="152">
        <f>J56/I56</f>
        <v>94.736842105263165</v>
      </c>
      <c r="L56" s="153">
        <v>19</v>
      </c>
      <c r="M56" s="151">
        <f t="shared" ref="M56:M61" si="20">F56/V56*60</f>
        <v>1605.4254007398299</v>
      </c>
      <c r="N56" s="152">
        <f t="shared" si="13"/>
        <v>84.496073723148939</v>
      </c>
      <c r="O56" s="154">
        <f t="shared" si="14"/>
        <v>0</v>
      </c>
      <c r="P56" s="155">
        <f t="shared" si="15"/>
        <v>-10.240768382114226</v>
      </c>
      <c r="Q56" s="156">
        <f t="shared" si="16"/>
        <v>0.89190300041101656</v>
      </c>
      <c r="R56" s="289">
        <f>Q72</f>
        <v>0.8915202169539711</v>
      </c>
      <c r="S56" s="157">
        <v>0.29197916666666668</v>
      </c>
      <c r="T56" s="158">
        <v>0.32013888888888886</v>
      </c>
      <c r="U56" s="159"/>
      <c r="V56" s="160">
        <v>40.54999999999994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-194.57459926017009</v>
      </c>
      <c r="AF56" s="156">
        <f t="shared" si="18"/>
        <v>0.89190300041101667</v>
      </c>
      <c r="AG56" s="281">
        <f>AF72</f>
        <v>0.8915202169539711</v>
      </c>
    </row>
    <row r="57" spans="1:33" ht="15.75" customHeight="1">
      <c r="A57" s="295"/>
      <c r="B57" s="100" t="s">
        <v>198</v>
      </c>
      <c r="C57" s="361" t="s">
        <v>226</v>
      </c>
      <c r="D57" s="361"/>
      <c r="E57" s="101">
        <v>56.43</v>
      </c>
      <c r="F57" s="102">
        <v>1226</v>
      </c>
      <c r="G57" s="103">
        <f t="shared" si="19"/>
        <v>69183.179999999993</v>
      </c>
      <c r="H57" s="26"/>
      <c r="I57" s="104">
        <v>19</v>
      </c>
      <c r="J57" s="105">
        <v>1800</v>
      </c>
      <c r="K57" s="106">
        <f t="shared" ref="K57:K61" si="21">J57/I57</f>
        <v>94.736842105263165</v>
      </c>
      <c r="L57" s="107">
        <v>19</v>
      </c>
      <c r="M57" s="105">
        <f t="shared" si="20"/>
        <v>1605.529283375773</v>
      </c>
      <c r="N57" s="106">
        <f t="shared" si="13"/>
        <v>84.501541230303843</v>
      </c>
      <c r="O57" s="108">
        <f t="shared" si="14"/>
        <v>0</v>
      </c>
      <c r="P57" s="109">
        <f t="shared" si="15"/>
        <v>-10.235300874959322</v>
      </c>
      <c r="Q57" s="110">
        <f t="shared" si="16"/>
        <v>0.89196071298654045</v>
      </c>
      <c r="R57" s="290"/>
      <c r="S57" s="47">
        <v>0.32373842592592594</v>
      </c>
      <c r="T57" s="48">
        <v>0.35555555555555557</v>
      </c>
      <c r="U57" s="111">
        <v>5.1833333333333975</v>
      </c>
      <c r="V57" s="112">
        <v>45.816666666666663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-194.47071662422695</v>
      </c>
      <c r="AF57" s="110">
        <f t="shared" si="18"/>
        <v>0.89196071298654056</v>
      </c>
      <c r="AG57" s="282"/>
    </row>
    <row r="58" spans="1:33" ht="15.75" customHeight="1">
      <c r="A58" s="295"/>
      <c r="B58" s="100" t="s">
        <v>190</v>
      </c>
      <c r="C58" s="361" t="s">
        <v>191</v>
      </c>
      <c r="D58" s="361"/>
      <c r="E58" s="101">
        <v>57.3</v>
      </c>
      <c r="F58" s="102">
        <v>1592</v>
      </c>
      <c r="G58" s="103">
        <f t="shared" si="19"/>
        <v>91221.599999999991</v>
      </c>
      <c r="H58" s="26"/>
      <c r="I58" s="104">
        <v>22</v>
      </c>
      <c r="J58" s="105">
        <v>1800</v>
      </c>
      <c r="K58" s="106">
        <f t="shared" si="21"/>
        <v>81.818181818181813</v>
      </c>
      <c r="L58" s="107">
        <v>22</v>
      </c>
      <c r="M58" s="105">
        <f t="shared" si="20"/>
        <v>1604.9285914309703</v>
      </c>
      <c r="N58" s="106">
        <f t="shared" si="13"/>
        <v>72.951299610498651</v>
      </c>
      <c r="O58" s="108">
        <f t="shared" si="14"/>
        <v>0</v>
      </c>
      <c r="P58" s="109">
        <f t="shared" si="15"/>
        <v>-8.8668822076831617</v>
      </c>
      <c r="Q58" s="110">
        <f t="shared" si="16"/>
        <v>0.89162699523942801</v>
      </c>
      <c r="R58" s="290"/>
      <c r="S58" s="47">
        <v>0.35936342592592591</v>
      </c>
      <c r="T58" s="48">
        <v>0.40069444444444446</v>
      </c>
      <c r="U58" s="111">
        <v>5.4833333333332845</v>
      </c>
      <c r="V58" s="112">
        <v>59.516666666666723</v>
      </c>
      <c r="W58" s="113"/>
      <c r="X58" s="116"/>
      <c r="Y58" s="12"/>
      <c r="Z58" s="198"/>
      <c r="AA58" s="276"/>
      <c r="AB58" s="277"/>
      <c r="AC58" s="12">
        <v>2</v>
      </c>
      <c r="AD58" s="198"/>
      <c r="AE58" s="117">
        <f t="shared" si="17"/>
        <v>-195.0714085690297</v>
      </c>
      <c r="AF58" s="110">
        <f t="shared" si="18"/>
        <v>0.8916269952394279</v>
      </c>
      <c r="AG58" s="282"/>
    </row>
    <row r="59" spans="1:33" ht="15.75" customHeight="1">
      <c r="A59" s="295"/>
      <c r="B59" s="100" t="s">
        <v>177</v>
      </c>
      <c r="C59" s="361" t="s">
        <v>200</v>
      </c>
      <c r="D59" s="361"/>
      <c r="E59" s="101">
        <v>57.73</v>
      </c>
      <c r="F59" s="102">
        <v>1407</v>
      </c>
      <c r="G59" s="103">
        <f t="shared" si="19"/>
        <v>81226.11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1604.4345898004426</v>
      </c>
      <c r="N59" s="106">
        <f t="shared" si="13"/>
        <v>72.928844990929207</v>
      </c>
      <c r="O59" s="108">
        <f t="shared" si="14"/>
        <v>0</v>
      </c>
      <c r="P59" s="109">
        <f t="shared" si="15"/>
        <v>-8.8893368272526061</v>
      </c>
      <c r="Q59" s="110">
        <f t="shared" si="16"/>
        <v>0.89135254988913482</v>
      </c>
      <c r="R59" s="290"/>
      <c r="S59" s="47">
        <v>0.40443287037037035</v>
      </c>
      <c r="T59" s="48">
        <v>0.44097222222222221</v>
      </c>
      <c r="U59" s="111">
        <v>5.3833333333332689</v>
      </c>
      <c r="V59" s="112">
        <v>52.616666666666688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-195.56541019955739</v>
      </c>
      <c r="AF59" s="200">
        <f t="shared" si="18"/>
        <v>0.89135254988913482</v>
      </c>
      <c r="AG59" s="282"/>
    </row>
    <row r="60" spans="1:33" ht="15.75" customHeight="1">
      <c r="A60" s="296"/>
      <c r="B60" s="100" t="s">
        <v>198</v>
      </c>
      <c r="C60" s="361" t="s">
        <v>199</v>
      </c>
      <c r="D60" s="361"/>
      <c r="E60" s="101">
        <v>32.06</v>
      </c>
      <c r="F60" s="105">
        <v>1095</v>
      </c>
      <c r="G60" s="103">
        <f t="shared" si="19"/>
        <v>35105.700000000004</v>
      </c>
      <c r="H60" s="13"/>
      <c r="I60" s="104">
        <v>19</v>
      </c>
      <c r="J60" s="105">
        <v>3600</v>
      </c>
      <c r="K60" s="106">
        <f t="shared" si="21"/>
        <v>189.47368421052633</v>
      </c>
      <c r="L60" s="107">
        <v>19</v>
      </c>
      <c r="M60" s="105">
        <f t="shared" si="20"/>
        <v>3212.713936430318</v>
      </c>
      <c r="N60" s="106">
        <f t="shared" si="13"/>
        <v>169.09020718054305</v>
      </c>
      <c r="O60" s="108">
        <f t="shared" si="14"/>
        <v>0</v>
      </c>
      <c r="P60" s="109">
        <f t="shared" si="15"/>
        <v>-20.383477029983283</v>
      </c>
      <c r="Q60" s="110">
        <f t="shared" si="16"/>
        <v>0.89242053789731046</v>
      </c>
      <c r="R60" s="290"/>
      <c r="S60" s="47">
        <v>0.44444444444444442</v>
      </c>
      <c r="T60" s="48">
        <v>0.45864583333333331</v>
      </c>
      <c r="U60" s="111">
        <v>4.9999999999999822</v>
      </c>
      <c r="V60" s="112">
        <v>20.45</v>
      </c>
      <c r="W60" s="113">
        <v>0.45864583333333331</v>
      </c>
      <c r="X60" s="116">
        <v>0.49722222222222223</v>
      </c>
      <c r="Y60" s="12"/>
      <c r="Z60" s="198"/>
      <c r="AA60" s="276"/>
      <c r="AB60" s="277"/>
      <c r="AC60" s="12">
        <v>1</v>
      </c>
      <c r="AD60" s="198"/>
      <c r="AE60" s="199">
        <f t="shared" si="17"/>
        <v>-387.28606356968203</v>
      </c>
      <c r="AF60" s="200">
        <f t="shared" si="18"/>
        <v>0.89242053789731057</v>
      </c>
      <c r="AG60" s="282"/>
    </row>
    <row r="61" spans="1:33" ht="15.75" customHeight="1">
      <c r="A61" s="296"/>
      <c r="B61" s="100" t="s">
        <v>179</v>
      </c>
      <c r="C61" s="361" t="s">
        <v>181</v>
      </c>
      <c r="D61" s="361"/>
      <c r="E61" s="101">
        <v>29.97</v>
      </c>
      <c r="F61" s="105">
        <v>2791</v>
      </c>
      <c r="G61" s="121">
        <f t="shared" si="19"/>
        <v>83646.27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2482.7279466271316</v>
      </c>
      <c r="N61" s="106">
        <f t="shared" si="13"/>
        <v>118.22514031557769</v>
      </c>
      <c r="O61" s="108">
        <f t="shared" si="14"/>
        <v>0</v>
      </c>
      <c r="P61" s="109">
        <f t="shared" si="15"/>
        <v>-14.632002541565171</v>
      </c>
      <c r="Q61" s="110">
        <f t="shared" si="16"/>
        <v>0.88986664753660627</v>
      </c>
      <c r="R61" s="290"/>
      <c r="S61" s="47">
        <v>0.49722222222222223</v>
      </c>
      <c r="T61" s="48">
        <v>0.5440625</v>
      </c>
      <c r="U61" s="111">
        <v>55.550000000000054</v>
      </c>
      <c r="V61" s="112">
        <v>67.449999999999989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-307.27205337286841</v>
      </c>
      <c r="AF61" s="200">
        <f t="shared" si="18"/>
        <v>0.88986664753660627</v>
      </c>
      <c r="AG61" s="282"/>
    </row>
    <row r="62" spans="1:33" ht="15.75" customHeight="1">
      <c r="A62" s="296"/>
      <c r="B62" s="100"/>
      <c r="C62" s="361"/>
      <c r="D62" s="36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99"/>
      <c r="AF62" s="200"/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2265</v>
      </c>
      <c r="K72" s="138">
        <f t="shared" ref="K72:K73" si="23">J72/I72</f>
        <v>111.39344262295083</v>
      </c>
      <c r="L72" s="136">
        <f t="shared" ref="L72:M72" si="24">AVERAGE(L56:L71)</f>
        <v>20.333333333333332</v>
      </c>
      <c r="M72" s="137">
        <f t="shared" si="24"/>
        <v>2019.2932914007445</v>
      </c>
      <c r="N72" s="138">
        <f>M72/L72</f>
        <v>99.30950613446285</v>
      </c>
      <c r="O72" s="139">
        <f>L72-I72</f>
        <v>0</v>
      </c>
      <c r="P72" s="140">
        <f>N72-K72</f>
        <v>-12.083936488487979</v>
      </c>
      <c r="Q72" s="141">
        <f>N72/K72</f>
        <v>0.8915202169539711</v>
      </c>
      <c r="R72" s="291"/>
      <c r="S72" s="142">
        <f>S56</f>
        <v>0.29197916666666668</v>
      </c>
      <c r="T72" s="143">
        <f>INDEX(T56:T71,COUNTA(T56:T71))</f>
        <v>0.5440625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7</v>
      </c>
      <c r="AD72" s="191">
        <f>SUM(AD56:AD71)</f>
        <v>0</v>
      </c>
      <c r="AE72" s="168">
        <f>M72-J72</f>
        <v>-245.70670859925553</v>
      </c>
      <c r="AF72" s="141">
        <f>M72/J72</f>
        <v>0.8915202169539711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974</v>
      </c>
      <c r="G73" s="121">
        <f t="shared" ref="G73" si="25">E73*F73</f>
        <v>26346.7</v>
      </c>
      <c r="H73" s="122"/>
      <c r="I73" s="104">
        <v>6</v>
      </c>
      <c r="J73" s="105">
        <v>3273</v>
      </c>
      <c r="K73" s="106">
        <f t="shared" si="23"/>
        <v>545.5</v>
      </c>
      <c r="L73" s="107">
        <v>6</v>
      </c>
      <c r="M73" s="105">
        <f>F73/V73*60</f>
        <v>2958.987341772156</v>
      </c>
      <c r="N73" s="106">
        <f>M73/L73</f>
        <v>493.16455696202598</v>
      </c>
      <c r="O73" s="108">
        <f>L73-I73</f>
        <v>0</v>
      </c>
      <c r="P73" s="109">
        <f>N73-K73</f>
        <v>-52.335443037974017</v>
      </c>
      <c r="Q73" s="110">
        <f>N73/K73</f>
        <v>0.90405968279014848</v>
      </c>
      <c r="R73" s="289">
        <f>Q89</f>
        <v>0.90405968279014848</v>
      </c>
      <c r="S73" s="47">
        <v>0.47795138888888888</v>
      </c>
      <c r="T73" s="48">
        <v>0.49166666666666664</v>
      </c>
      <c r="U73" s="111">
        <v>6.2500000000000178</v>
      </c>
      <c r="V73" s="112">
        <v>19.749999999999972</v>
      </c>
      <c r="W73" s="113"/>
      <c r="X73" s="116"/>
      <c r="Y73" s="12"/>
      <c r="Z73" s="198"/>
      <c r="AA73" s="292"/>
      <c r="AB73" s="293"/>
      <c r="AC73" s="12">
        <v>1</v>
      </c>
      <c r="AD73" s="198"/>
      <c r="AE73" s="115">
        <f>M73-J73</f>
        <v>-314.01265822784399</v>
      </c>
      <c r="AF73" s="156">
        <f>M73/J73</f>
        <v>0.90405968279014848</v>
      </c>
      <c r="AG73" s="281">
        <f>AF89</f>
        <v>0.90405968279014848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3273</v>
      </c>
      <c r="K89" s="138">
        <f t="shared" ref="K89" si="27">J89/I89</f>
        <v>545.5</v>
      </c>
      <c r="L89" s="136">
        <f t="shared" ref="L89:M89" si="28">AVERAGE(L73:L88)</f>
        <v>6</v>
      </c>
      <c r="M89" s="137">
        <f t="shared" si="28"/>
        <v>2958.987341772156</v>
      </c>
      <c r="N89" s="138">
        <f>M89/L89</f>
        <v>493.16455696202598</v>
      </c>
      <c r="O89" s="139">
        <f>L89-I89</f>
        <v>0</v>
      </c>
      <c r="P89" s="140">
        <f>N89-K89</f>
        <v>-52.335443037974017</v>
      </c>
      <c r="Q89" s="141">
        <f>N89/K89</f>
        <v>0.90405968279014848</v>
      </c>
      <c r="R89" s="291"/>
      <c r="S89" s="142">
        <f>S73</f>
        <v>0.47795138888888888</v>
      </c>
      <c r="T89" s="143">
        <f>INDEX(T73:T88,COUNTA(T73:T88))</f>
        <v>0.49166666666666664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-314.01265822784399</v>
      </c>
      <c r="AF89" s="141">
        <f>M89/J89</f>
        <v>0.90405968279014848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208</v>
      </c>
      <c r="D90" s="288"/>
      <c r="E90" s="147">
        <v>56.79</v>
      </c>
      <c r="F90" s="97">
        <v>1844</v>
      </c>
      <c r="G90" s="148">
        <f t="shared" ref="G90:G92" si="29">E90*F90</f>
        <v>104720.76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1779.7319034852574</v>
      </c>
      <c r="N90" s="152">
        <f>M90/L90</f>
        <v>77.379647977619882</v>
      </c>
      <c r="O90" s="154">
        <f>L90-I90</f>
        <v>0</v>
      </c>
      <c r="P90" s="155">
        <f>N90-K90</f>
        <v>-9.576873761510555</v>
      </c>
      <c r="Q90" s="156">
        <f>N90/K90</f>
        <v>0.88986595174262861</v>
      </c>
      <c r="R90" s="289">
        <f>Q106</f>
        <v>0.88974328634646649</v>
      </c>
      <c r="S90" s="157">
        <v>0.70833333333333337</v>
      </c>
      <c r="T90" s="158">
        <v>0.75150462962962961</v>
      </c>
      <c r="U90" s="159"/>
      <c r="V90" s="160">
        <v>62.166666666666579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-220.26809651474264</v>
      </c>
      <c r="AF90" s="156">
        <f>M90/J90</f>
        <v>0.88986595174262872</v>
      </c>
      <c r="AG90" s="281">
        <f>AF106</f>
        <v>0.8897432863464666</v>
      </c>
    </row>
    <row r="91" spans="1:33" ht="15.75" customHeight="1">
      <c r="A91" s="295"/>
      <c r="B91" s="163" t="s">
        <v>183</v>
      </c>
      <c r="C91" s="274" t="s">
        <v>209</v>
      </c>
      <c r="D91" s="275"/>
      <c r="E91" s="101">
        <v>56.87</v>
      </c>
      <c r="F91" s="102">
        <v>1436</v>
      </c>
      <c r="G91" s="103">
        <f t="shared" si="29"/>
        <v>81665.319999999992</v>
      </c>
      <c r="H91" s="26"/>
      <c r="I91" s="104">
        <v>23</v>
      </c>
      <c r="J91" s="105">
        <v>2000</v>
      </c>
      <c r="K91" s="106">
        <f t="shared" ref="K91:K92" si="30">J91/I91</f>
        <v>86.956521739130437</v>
      </c>
      <c r="L91" s="107">
        <v>23</v>
      </c>
      <c r="M91" s="105">
        <f>F91/V91*60</f>
        <v>1779.5524956970739</v>
      </c>
      <c r="N91" s="106">
        <f>M91/L91</f>
        <v>77.371847639003221</v>
      </c>
      <c r="O91" s="108">
        <f>L91-I91</f>
        <v>0</v>
      </c>
      <c r="P91" s="109">
        <f>N91-K91</f>
        <v>-9.5846741001272164</v>
      </c>
      <c r="Q91" s="110">
        <f>N91/K91</f>
        <v>0.88977624784853704</v>
      </c>
      <c r="R91" s="290"/>
      <c r="S91" s="47">
        <v>0.75486111111111109</v>
      </c>
      <c r="T91" s="48">
        <v>0.78848379629629628</v>
      </c>
      <c r="U91" s="111">
        <v>4.8333333333333428</v>
      </c>
      <c r="V91" s="112">
        <v>48.416666666666671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-220.44750430292606</v>
      </c>
      <c r="AF91" s="110">
        <f>M91/J91</f>
        <v>0.88977624784853693</v>
      </c>
      <c r="AG91" s="282"/>
    </row>
    <row r="92" spans="1:33" ht="15.75" customHeight="1">
      <c r="A92" s="295"/>
      <c r="B92" s="163" t="s">
        <v>183</v>
      </c>
      <c r="C92" s="274" t="s">
        <v>210</v>
      </c>
      <c r="D92" s="275"/>
      <c r="E92" s="101">
        <v>47.6</v>
      </c>
      <c r="F92" s="102">
        <v>1666</v>
      </c>
      <c r="G92" s="103">
        <f t="shared" si="29"/>
        <v>79301.600000000006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1779.1753188964685</v>
      </c>
      <c r="N92" s="106">
        <f>M92/L92</f>
        <v>77.355448647672546</v>
      </c>
      <c r="O92" s="108">
        <f>L92-I92</f>
        <v>0</v>
      </c>
      <c r="P92" s="109">
        <f>N92-K92</f>
        <v>-9.6010730914578915</v>
      </c>
      <c r="Q92" s="110">
        <f>N92/K92</f>
        <v>0.88958765944823426</v>
      </c>
      <c r="R92" s="290"/>
      <c r="S92" s="47">
        <v>0.79166666666666663</v>
      </c>
      <c r="T92" s="48">
        <v>0.83068287037037036</v>
      </c>
      <c r="U92" s="111">
        <v>4.5833333333333037</v>
      </c>
      <c r="V92" s="112">
        <v>56.18333333333338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-220.82468110353147</v>
      </c>
      <c r="AF92" s="110">
        <f>M92/J92</f>
        <v>0.88958765944823426</v>
      </c>
      <c r="AG92" s="282"/>
    </row>
    <row r="93" spans="1:33" ht="15.75" customHeight="1">
      <c r="A93" s="29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23</v>
      </c>
      <c r="J106" s="137">
        <f t="shared" si="31"/>
        <v>2000</v>
      </c>
      <c r="K106" s="138">
        <f t="shared" ref="K106" si="32">J106/I106</f>
        <v>86.956521739130437</v>
      </c>
      <c r="L106" s="136">
        <f t="shared" ref="L106:M106" si="33">AVERAGE(L90:L105)</f>
        <v>23</v>
      </c>
      <c r="M106" s="137">
        <f t="shared" si="33"/>
        <v>1779.4865726929331</v>
      </c>
      <c r="N106" s="138">
        <f>M106/L106</f>
        <v>77.368981421431869</v>
      </c>
      <c r="O106" s="139">
        <f>L106-I106</f>
        <v>0</v>
      </c>
      <c r="P106" s="140">
        <f>N106-K106</f>
        <v>-9.5875403176985685</v>
      </c>
      <c r="Q106" s="141">
        <f>N106/K106</f>
        <v>0.88974328634646649</v>
      </c>
      <c r="R106" s="291"/>
      <c r="S106" s="142">
        <f>S90</f>
        <v>0.70833333333333337</v>
      </c>
      <c r="T106" s="143">
        <f>INDEX(T90:T105,COUNTA(T90:T105))</f>
        <v>0.83068287037037036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3</v>
      </c>
      <c r="AD106" s="180">
        <f t="shared" si="35"/>
        <v>0</v>
      </c>
      <c r="AE106" s="168">
        <f>M106-J106</f>
        <v>-220.51342730706688</v>
      </c>
      <c r="AF106" s="141">
        <f>M106/J106</f>
        <v>0.8897432863464666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1370</v>
      </c>
      <c r="G107" s="148">
        <f t="shared" ref="G107:G110" si="36">E107*F107</f>
        <v>78501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1781.7919075144546</v>
      </c>
      <c r="N107" s="152">
        <f>M107/L107</f>
        <v>84.847233691164504</v>
      </c>
      <c r="O107" s="154">
        <f>L107-I107</f>
        <v>0</v>
      </c>
      <c r="P107" s="155">
        <f>N107-K107</f>
        <v>-10.390861546930736</v>
      </c>
      <c r="Q107" s="156">
        <f>N107/K107</f>
        <v>0.8908959537572273</v>
      </c>
      <c r="R107" s="289">
        <f>Q123</f>
        <v>0.89031828388923695</v>
      </c>
      <c r="S107" s="157">
        <v>0.70833333333333337</v>
      </c>
      <c r="T107" s="158">
        <v>0.74037037037037035</v>
      </c>
      <c r="U107" s="159"/>
      <c r="V107" s="160">
        <v>46.13333333333324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-218.20809248554542</v>
      </c>
      <c r="AF107" s="156">
        <f>M107/J107</f>
        <v>0.8908959537572273</v>
      </c>
      <c r="AG107" s="358">
        <f>AF123</f>
        <v>0.89031828388923706</v>
      </c>
    </row>
    <row r="108" spans="1:33" ht="15.75" customHeight="1">
      <c r="A108" s="285"/>
      <c r="B108" s="163" t="s">
        <v>183</v>
      </c>
      <c r="C108" s="274" t="s">
        <v>206</v>
      </c>
      <c r="D108" s="275"/>
      <c r="E108" s="101">
        <v>50.67</v>
      </c>
      <c r="F108" s="111">
        <v>545</v>
      </c>
      <c r="G108" s="103">
        <f t="shared" si="36"/>
        <v>27615.15</v>
      </c>
      <c r="H108" s="26"/>
      <c r="I108" s="104">
        <v>20</v>
      </c>
      <c r="J108" s="105">
        <v>2000</v>
      </c>
      <c r="K108" s="106">
        <f t="shared" ref="K108:K110" si="37">J108/I108</f>
        <v>100</v>
      </c>
      <c r="L108" s="107">
        <v>20</v>
      </c>
      <c r="M108" s="105">
        <f>F108/V108*60</f>
        <v>1780.3992740471926</v>
      </c>
      <c r="N108" s="106">
        <f>M108/L108</f>
        <v>89.019963702359632</v>
      </c>
      <c r="O108" s="108">
        <f>L108-I108</f>
        <v>0</v>
      </c>
      <c r="P108" s="109">
        <f>N108-K108</f>
        <v>-10.980036297640368</v>
      </c>
      <c r="Q108" s="110">
        <f>N108/K108</f>
        <v>0.89019963702359628</v>
      </c>
      <c r="R108" s="290"/>
      <c r="S108" s="47">
        <v>0.74375000000000002</v>
      </c>
      <c r="T108" s="48">
        <v>0.75650462962962961</v>
      </c>
      <c r="U108" s="111">
        <v>4.8666666666667346</v>
      </c>
      <c r="V108" s="112">
        <v>18.366666666666607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-219.60072595280735</v>
      </c>
      <c r="AF108" s="110">
        <f>M108/J108</f>
        <v>0.89019963702359628</v>
      </c>
      <c r="AG108" s="359"/>
    </row>
    <row r="109" spans="1:33" ht="15.75" customHeight="1">
      <c r="A109" s="285"/>
      <c r="B109" s="163" t="s">
        <v>183</v>
      </c>
      <c r="C109" s="274" t="s">
        <v>211</v>
      </c>
      <c r="D109" s="275"/>
      <c r="E109" s="101">
        <v>54.09</v>
      </c>
      <c r="F109" s="111">
        <v>1630</v>
      </c>
      <c r="G109" s="103">
        <f t="shared" si="36"/>
        <v>88166.700000000012</v>
      </c>
      <c r="H109" s="26"/>
      <c r="I109" s="104">
        <v>19</v>
      </c>
      <c r="J109" s="105">
        <v>2000</v>
      </c>
      <c r="K109" s="106">
        <f t="shared" si="37"/>
        <v>105.26315789473684</v>
      </c>
      <c r="L109" s="107">
        <v>19</v>
      </c>
      <c r="M109" s="105">
        <f>F109/V109*60</f>
        <v>1779.799818016375</v>
      </c>
      <c r="N109" s="106">
        <f>M109/L109</f>
        <v>93.673674632440793</v>
      </c>
      <c r="O109" s="108">
        <f>L109-I109</f>
        <v>0</v>
      </c>
      <c r="P109" s="109">
        <f>N109-K109</f>
        <v>-11.589483262296042</v>
      </c>
      <c r="Q109" s="110">
        <f>N109/K109</f>
        <v>0.88989990900818761</v>
      </c>
      <c r="R109" s="290"/>
      <c r="S109" s="47">
        <v>0.75975694444444442</v>
      </c>
      <c r="T109" s="48">
        <v>0.79791666666666672</v>
      </c>
      <c r="U109" s="111">
        <v>4.6833333333333194</v>
      </c>
      <c r="V109" s="112">
        <v>54.950000000000117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-220.20018198362504</v>
      </c>
      <c r="AF109" s="110">
        <f>M109/J109</f>
        <v>0.8898999090081875</v>
      </c>
      <c r="AG109" s="359"/>
    </row>
    <row r="110" spans="1:33" ht="15.75" customHeight="1">
      <c r="A110" s="285"/>
      <c r="B110" s="163" t="s">
        <v>183</v>
      </c>
      <c r="C110" s="274" t="s">
        <v>213</v>
      </c>
      <c r="D110" s="275"/>
      <c r="E110" s="101">
        <v>58.17</v>
      </c>
      <c r="F110" s="111">
        <v>1858</v>
      </c>
      <c r="G110" s="103">
        <f t="shared" si="36"/>
        <v>108079.86</v>
      </c>
      <c r="H110" s="26"/>
      <c r="I110" s="104">
        <v>19</v>
      </c>
      <c r="J110" s="105">
        <v>1800</v>
      </c>
      <c r="K110" s="106">
        <f t="shared" si="37"/>
        <v>94.736842105263165</v>
      </c>
      <c r="L110" s="107">
        <v>19</v>
      </c>
      <c r="M110" s="105">
        <f>F110/V110*60</f>
        <v>1602.491614758027</v>
      </c>
      <c r="N110" s="106">
        <f>M110/L110</f>
        <v>84.341663934633004</v>
      </c>
      <c r="O110" s="108">
        <f>L110-I110</f>
        <v>0</v>
      </c>
      <c r="P110" s="109">
        <f>N110-K110</f>
        <v>-10.39517817063016</v>
      </c>
      <c r="Q110" s="110">
        <f>N110/K110</f>
        <v>0.89027311931001496</v>
      </c>
      <c r="R110" s="290"/>
      <c r="S110" s="47">
        <v>0.80168981481481483</v>
      </c>
      <c r="T110" s="48">
        <v>0.85</v>
      </c>
      <c r="U110" s="111">
        <v>5.4333333333332767</v>
      </c>
      <c r="V110" s="112">
        <v>69.56666666666662</v>
      </c>
      <c r="W110" s="113"/>
      <c r="X110" s="116"/>
      <c r="Y110" s="12"/>
      <c r="Z110" s="198"/>
      <c r="AA110" s="276"/>
      <c r="AB110" s="277"/>
      <c r="AC110" s="12">
        <v>1</v>
      </c>
      <c r="AD110" s="198"/>
      <c r="AE110" s="117">
        <f>M110-J110</f>
        <v>-197.50838524197297</v>
      </c>
      <c r="AF110" s="110">
        <f>M110/J110</f>
        <v>0.89027311931001496</v>
      </c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19.75</v>
      </c>
      <c r="J123" s="137">
        <f t="shared" si="38"/>
        <v>1950</v>
      </c>
      <c r="K123" s="138">
        <f t="shared" ref="K123" si="39">J123/I123</f>
        <v>98.734177215189874</v>
      </c>
      <c r="L123" s="136">
        <f t="shared" ref="L123:M123" si="40">AVERAGE(L107:L122)</f>
        <v>19.75</v>
      </c>
      <c r="M123" s="137">
        <f t="shared" si="40"/>
        <v>1736.1206535840122</v>
      </c>
      <c r="N123" s="138">
        <f>M123/L123</f>
        <v>87.904843219443649</v>
      </c>
      <c r="O123" s="139">
        <f>L123-I123</f>
        <v>0</v>
      </c>
      <c r="P123" s="140">
        <f>N123-K123</f>
        <v>-10.829333995746225</v>
      </c>
      <c r="Q123" s="141">
        <f>N123/K123</f>
        <v>0.89031828388923695</v>
      </c>
      <c r="R123" s="291"/>
      <c r="S123" s="142">
        <f>S107</f>
        <v>0.70833333333333337</v>
      </c>
      <c r="T123" s="143">
        <f>INDEX(T107:T122,COUNTA(T107:T122))</f>
        <v>0.85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4</v>
      </c>
      <c r="AD123" s="180">
        <f t="shared" si="42"/>
        <v>0</v>
      </c>
      <c r="AE123" s="168">
        <f>M123-J123</f>
        <v>-213.87934641598781</v>
      </c>
      <c r="AF123" s="141">
        <f>M123/J123</f>
        <v>0.89031828388923706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08" priority="2" operator="greaterThan">
      <formula>0</formula>
    </cfRule>
  </conditionalFormatting>
  <conditionalFormatting sqref="P5:P123 AE5:AE123">
    <cfRule type="cellIs" dxfId="207" priority="5" operator="lessThan">
      <formula>0</formula>
    </cfRule>
  </conditionalFormatting>
  <conditionalFormatting sqref="Q5:Q123 AF5:AF123">
    <cfRule type="cellIs" dxfId="206" priority="3" operator="greaterThan">
      <formula>1</formula>
    </cfRule>
    <cfRule type="cellIs" dxfId="205" priority="4" operator="lessThan">
      <formula>0.8</formula>
    </cfRule>
  </conditionalFormatting>
  <conditionalFormatting sqref="AG5 R5:R123 AG90:AG107">
    <cfRule type="cellIs" dxfId="204" priority="6" operator="lessThan">
      <formula>0.8</formula>
    </cfRule>
  </conditionalFormatting>
  <conditionalFormatting sqref="AG22">
    <cfRule type="cellIs" dxfId="203" priority="10" operator="lessThan">
      <formula>0.8</formula>
    </cfRule>
  </conditionalFormatting>
  <conditionalFormatting sqref="AG37">
    <cfRule type="cellIs" dxfId="202" priority="9" operator="lessThan">
      <formula>0.8</formula>
    </cfRule>
  </conditionalFormatting>
  <conditionalFormatting sqref="AG39:AG74">
    <cfRule type="cellIs" dxfId="201" priority="7" operator="lessThan">
      <formula>0.8</formula>
    </cfRule>
  </conditionalFormatting>
  <conditionalFormatting sqref="AG80:AG88">
    <cfRule type="cellIs" dxfId="200" priority="8" operator="lessThan">
      <formula>0.8</formula>
    </cfRule>
  </conditionalFormatting>
  <conditionalFormatting sqref="AG122">
    <cfRule type="cellIs" dxfId="199" priority="1" operator="lessThan">
      <formula>0.8</formula>
    </cfRule>
  </conditionalFormatting>
  <dataValidations count="1">
    <dataValidation type="list" allowBlank="1" showInputMessage="1" showErrorMessage="1" sqref="AA5:AB123" xr:uid="{FAF05F84-FB12-4EB4-BD37-D32CECA932FC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E1570-0E62-45CF-96D2-DBA071FD910F}">
  <sheetPr>
    <tabColor theme="8" tint="0.59999389629810485"/>
  </sheetPr>
  <dimension ref="B1:AR42"/>
  <sheetViews>
    <sheetView zoomScale="70" zoomScaleNormal="70" workbookViewId="0">
      <selection activeCell="S25" sqref="S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235</v>
      </c>
      <c r="D3" s="263"/>
      <c r="E3" s="3" t="s">
        <v>2</v>
      </c>
      <c r="F3" s="264">
        <f>'0208(18度C)'!D1+'0208(4度C)'!D1</f>
        <v>158901</v>
      </c>
      <c r="G3" s="265"/>
      <c r="H3" s="3" t="s">
        <v>3</v>
      </c>
      <c r="I3" s="266">
        <f>'0208(18度C)'!F1+'0208(4度C)'!F1</f>
        <v>4998806.5099999988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524.42717396218427</v>
      </c>
      <c r="F6" s="239" t="e">
        <f>AVERAGE(#REF!,D14:K14)</f>
        <v>#REF!</v>
      </c>
      <c r="G6" s="240">
        <f>AVERAGE(D14:K14)</f>
        <v>182.44364501679732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'0208(4度C)'!Y2</f>
        <v>0</v>
      </c>
      <c r="P6" s="229">
        <f>'0208(4度C)'!Z2</f>
        <v>0</v>
      </c>
      <c r="Q6" s="229">
        <f>'0208(4度C)'!AC2</f>
        <v>45</v>
      </c>
      <c r="R6" s="229">
        <f>'0208(4度C)'!AD2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465.70358954895318</v>
      </c>
      <c r="F7" s="235" t="e">
        <f>AVERAGE(#REF!,D15:K15)</f>
        <v>#REF!</v>
      </c>
      <c r="G7" s="236">
        <f>AVERAGE(D15:K15)</f>
        <v>163.97855430230589</v>
      </c>
      <c r="H7" s="237"/>
      <c r="I7" s="236">
        <f>AVERAGE(L15:O15)</f>
        <v>82.637497925214561</v>
      </c>
      <c r="J7" s="237"/>
      <c r="K7" s="236">
        <f>AVERAGE(D33:O33)</f>
        <v>653.12184269753516</v>
      </c>
      <c r="L7" s="237"/>
      <c r="M7" s="236">
        <f>AVERAGE(P33:X33)</f>
        <v>695.75315766679773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0.8888898189750023</v>
      </c>
      <c r="F8" s="243" t="e">
        <f>AVERAGE(D16:K16,#REF!)</f>
        <v>#REF!</v>
      </c>
      <c r="G8" s="222">
        <f>AVERAGE(D16:K16)</f>
        <v>0.89354288178035834</v>
      </c>
      <c r="H8" s="223"/>
      <c r="I8" s="222">
        <f>AVERAGE(L16:O16)</f>
        <v>0.89003920133298264</v>
      </c>
      <c r="J8" s="223"/>
      <c r="K8" s="222">
        <f>AVERAGE(D34:O34)</f>
        <v>0.88787089173147749</v>
      </c>
      <c r="L8" s="223"/>
      <c r="M8" s="222">
        <f>AVERAGE(P34:X34)</f>
        <v>0.88499971591868398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80</v>
      </c>
      <c r="F14" s="28">
        <v>94.736842105263165</v>
      </c>
      <c r="G14" s="28">
        <v>85.106382978723403</v>
      </c>
      <c r="H14" s="28">
        <v>106.87499999999999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71.237142186251305</v>
      </c>
      <c r="F15" s="35">
        <v>84.45976234731576</v>
      </c>
      <c r="G15" s="35">
        <v>75.767044969090392</v>
      </c>
      <c r="H15" s="35">
        <v>95.270434005124073</v>
      </c>
      <c r="I15" s="35">
        <v>493.15838800374792</v>
      </c>
      <c r="J15" s="35" t="s">
        <v>42</v>
      </c>
      <c r="K15" s="36" t="s">
        <v>42</v>
      </c>
      <c r="L15" s="34" t="s">
        <v>42</v>
      </c>
      <c r="M15" s="37">
        <v>77.37260454304942</v>
      </c>
      <c r="N15" s="35">
        <v>87.902391307379702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0.89046427732814126</v>
      </c>
      <c r="F16" s="43">
        <f t="shared" si="0"/>
        <v>0.89151971366611071</v>
      </c>
      <c r="G16" s="43">
        <f t="shared" si="0"/>
        <v>0.89026277838681211</v>
      </c>
      <c r="H16" s="43">
        <f t="shared" si="0"/>
        <v>0.89141926554502071</v>
      </c>
      <c r="I16" s="43">
        <f t="shared" si="0"/>
        <v>0.90404837397570659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0.88978495224506826</v>
      </c>
      <c r="N16" s="43">
        <f t="shared" si="1"/>
        <v>0.89029345042089703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0.29190972222222222</v>
      </c>
      <c r="F17" s="48">
        <v>0.20863425925925927</v>
      </c>
      <c r="G17" s="48">
        <v>0.29175925925925927</v>
      </c>
      <c r="H17" s="48">
        <v>0.29192129629629632</v>
      </c>
      <c r="I17" s="48">
        <v>0.44112268518518516</v>
      </c>
      <c r="J17" s="48" t="s">
        <v>42</v>
      </c>
      <c r="K17" s="48" t="s">
        <v>42</v>
      </c>
      <c r="L17" s="47" t="s">
        <v>42</v>
      </c>
      <c r="M17" s="49">
        <v>0.70864583333333331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0.61250000000000004</v>
      </c>
      <c r="F18" s="48">
        <v>0.55625000000000002</v>
      </c>
      <c r="G18" s="48">
        <v>0.57238425925925929</v>
      </c>
      <c r="H18" s="48">
        <v>0.55486111111111114</v>
      </c>
      <c r="I18" s="48">
        <v>0.45347222222222222</v>
      </c>
      <c r="J18" s="48" t="s">
        <v>42</v>
      </c>
      <c r="K18" s="48" t="s">
        <v>42</v>
      </c>
      <c r="L18" s="47" t="s">
        <v>42</v>
      </c>
      <c r="M18" s="49">
        <v>0.84061342592592592</v>
      </c>
      <c r="N18" s="48">
        <v>0.85855324074074069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9</v>
      </c>
      <c r="F21" s="52">
        <v>10</v>
      </c>
      <c r="G21" s="52">
        <v>9</v>
      </c>
      <c r="H21" s="52">
        <v>7</v>
      </c>
      <c r="I21" s="52">
        <v>1</v>
      </c>
      <c r="J21" s="52"/>
      <c r="K21" s="53"/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25</v>
      </c>
      <c r="F23" s="58">
        <v>19</v>
      </c>
      <c r="G23" s="58">
        <v>23.5</v>
      </c>
      <c r="H23" s="58">
        <v>20.571428571428573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280.01893527158819</v>
      </c>
      <c r="H33" s="35">
        <v>387.29598978681457</v>
      </c>
      <c r="I33" s="35" t="s">
        <v>42</v>
      </c>
      <c r="J33" s="35" t="s">
        <v>42</v>
      </c>
      <c r="K33" s="35">
        <v>739.33463485619723</v>
      </c>
      <c r="L33" s="35" t="s">
        <v>42</v>
      </c>
      <c r="M33" s="35">
        <v>682.25233594477777</v>
      </c>
      <c r="N33" s="35">
        <v>995.65446684323172</v>
      </c>
      <c r="O33" s="35">
        <v>834.17469348260136</v>
      </c>
      <c r="P33" s="34">
        <v>267.60227307253854</v>
      </c>
      <c r="Q33" s="35" t="s">
        <v>42</v>
      </c>
      <c r="R33" s="35" t="s">
        <v>42</v>
      </c>
      <c r="S33" s="35" t="s">
        <v>42</v>
      </c>
      <c r="T33" s="35">
        <v>703.16458013130375</v>
      </c>
      <c r="U33" s="35" t="s">
        <v>42</v>
      </c>
      <c r="V33" s="35">
        <v>682.73049522646534</v>
      </c>
      <c r="W33" s="35">
        <v>970.74199122445077</v>
      </c>
      <c r="X33" s="38">
        <v>854.5264486792305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0.8781658916801286</v>
      </c>
      <c r="H34" s="43">
        <f>H33/H32</f>
        <v>0.8937599764311106</v>
      </c>
      <c r="I34" s="43" t="s">
        <v>42</v>
      </c>
      <c r="J34" s="43" t="s">
        <v>42</v>
      </c>
      <c r="K34" s="43">
        <f>K33/K32</f>
        <v>0.89616319376508757</v>
      </c>
      <c r="L34" s="43" t="s">
        <v>42</v>
      </c>
      <c r="M34" s="43">
        <f>M33/M32</f>
        <v>0.89588690578607177</v>
      </c>
      <c r="N34" s="43">
        <f>N33/N32</f>
        <v>0.87851864721461626</v>
      </c>
      <c r="O34" s="43">
        <f>O33/O32</f>
        <v>0.88473073551184989</v>
      </c>
      <c r="P34" s="42">
        <f>P33/P32</f>
        <v>0.87342408572286878</v>
      </c>
      <c r="Q34" s="43" t="s">
        <v>42</v>
      </c>
      <c r="R34" s="43" t="s">
        <v>42</v>
      </c>
      <c r="S34" s="43" t="s">
        <v>42</v>
      </c>
      <c r="T34" s="43">
        <f>T33/T32</f>
        <v>0.89290740334133811</v>
      </c>
      <c r="U34" s="43" t="s">
        <v>42</v>
      </c>
      <c r="V34" s="43">
        <f>V33/V32</f>
        <v>0.89651479171152015</v>
      </c>
      <c r="W34" s="43">
        <f>W33/W32</f>
        <v>0.88249271929495521</v>
      </c>
      <c r="X34" s="46">
        <f>X33/X32</f>
        <v>0.87965957952273721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0.31282407407407409</v>
      </c>
      <c r="H35" s="48">
        <v>0.25016203703703704</v>
      </c>
      <c r="I35" s="48" t="s">
        <v>42</v>
      </c>
      <c r="J35" s="48" t="s">
        <v>42</v>
      </c>
      <c r="K35" s="48">
        <v>0.29173611111111108</v>
      </c>
      <c r="L35" s="48" t="s">
        <v>42</v>
      </c>
      <c r="M35" s="48">
        <v>0.29195601851851855</v>
      </c>
      <c r="N35" s="48">
        <v>0.25</v>
      </c>
      <c r="O35" s="48">
        <v>0.25010416666666668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0.70847222222222217</v>
      </c>
      <c r="U35" s="48" t="s">
        <v>42</v>
      </c>
      <c r="V35" s="48">
        <v>0.70856481481481481</v>
      </c>
      <c r="W35" s="48">
        <v>0.70864583333333331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0.4375</v>
      </c>
      <c r="H36" s="48">
        <v>0.29375000000000001</v>
      </c>
      <c r="I36" s="48" t="s">
        <v>42</v>
      </c>
      <c r="J36" s="48" t="s">
        <v>42</v>
      </c>
      <c r="K36" s="48">
        <v>0.43150462962962965</v>
      </c>
      <c r="L36" s="48" t="s">
        <v>42</v>
      </c>
      <c r="M36" s="48">
        <v>0.41074074074074074</v>
      </c>
      <c r="N36" s="48">
        <v>0.4375</v>
      </c>
      <c r="O36" s="48">
        <v>0.40902777777777777</v>
      </c>
      <c r="P36" s="47">
        <v>0.80587962962962967</v>
      </c>
      <c r="Q36" s="48" t="s">
        <v>42</v>
      </c>
      <c r="R36" s="48" t="s">
        <v>42</v>
      </c>
      <c r="S36" s="48" t="s">
        <v>42</v>
      </c>
      <c r="T36" s="48">
        <v>0.87430555555555556</v>
      </c>
      <c r="U36" s="48" t="s">
        <v>42</v>
      </c>
      <c r="V36" s="48">
        <v>0.85972222222222228</v>
      </c>
      <c r="W36" s="48">
        <v>0.99741898148148145</v>
      </c>
      <c r="X36" s="50">
        <v>0.99812500000000004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8ACB-B4C2-4F93-B9C4-6F6ACF3B88BF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40" sqref="L40"/>
      <selection pane="bottomLeft" activeCell="L40" sqref="L4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104474</v>
      </c>
      <c r="E1" s="88" t="s">
        <v>3</v>
      </c>
      <c r="F1" s="89">
        <f>SUM(G5:G191)</f>
        <v>2060846.5999999996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46061</v>
      </c>
      <c r="B2" s="332"/>
      <c r="C2" s="92" t="s">
        <v>40</v>
      </c>
      <c r="D2" s="93">
        <f>AVERAGE(N21,N38,N55,N72,N89,N106,N123,N140,N157,N174,N191)</f>
        <v>672.49971313810897</v>
      </c>
      <c r="E2" s="93" t="s">
        <v>91</v>
      </c>
      <c r="F2" s="94">
        <f>F1/D1</f>
        <v>19.725927982081664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435</v>
      </c>
      <c r="G5" s="148">
        <f t="shared" ref="G5:G9" si="0">E5*F5</f>
        <v>8569.5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2263.0057803468171</v>
      </c>
      <c r="N5" s="152">
        <f>M5/L5</f>
        <v>377.16763005780285</v>
      </c>
      <c r="O5" s="154">
        <f>L5-I5</f>
        <v>0</v>
      </c>
      <c r="P5" s="155">
        <f>N5-K5</f>
        <v>-39.499036608863832</v>
      </c>
      <c r="Q5" s="156">
        <f>N5/K5</f>
        <v>0.90520231213872682</v>
      </c>
      <c r="R5" s="289">
        <f>Q21</f>
        <v>0.8781658916801286</v>
      </c>
      <c r="S5" s="157">
        <v>0.31282407407407409</v>
      </c>
      <c r="T5" s="158">
        <v>0.32083333333333336</v>
      </c>
      <c r="U5" s="159"/>
      <c r="V5" s="160">
        <v>11.533333333333351</v>
      </c>
      <c r="W5" s="161"/>
      <c r="X5" s="162"/>
      <c r="Y5" s="292"/>
      <c r="Z5" s="293"/>
      <c r="AA5" s="115">
        <f>M5-J5</f>
        <v>-236.99421965318288</v>
      </c>
      <c r="AB5" s="156">
        <f>M5/J5</f>
        <v>0.90520231213872682</v>
      </c>
      <c r="AC5" s="281">
        <f>AB21</f>
        <v>0.87816589168012849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2110</v>
      </c>
      <c r="G6" s="103">
        <f t="shared" si="0"/>
        <v>60282.7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3127.2128447920968</v>
      </c>
      <c r="N6" s="106">
        <f>M6/L6</f>
        <v>260.60107039934138</v>
      </c>
      <c r="O6" s="108">
        <f>L6-I6</f>
        <v>0</v>
      </c>
      <c r="P6" s="109">
        <f>N6-K6</f>
        <v>-39.398929600658619</v>
      </c>
      <c r="Q6" s="110">
        <f>N6/K6</f>
        <v>0.86867023466447124</v>
      </c>
      <c r="R6" s="290"/>
      <c r="S6" s="47">
        <v>0.32430555555555557</v>
      </c>
      <c r="T6" s="48">
        <v>0.35241898148148149</v>
      </c>
      <c r="U6" s="111">
        <v>4.9999999999999822</v>
      </c>
      <c r="V6" s="112">
        <v>40.48333333333332</v>
      </c>
      <c r="W6" s="113"/>
      <c r="X6" s="116"/>
      <c r="Y6" s="276"/>
      <c r="Z6" s="277"/>
      <c r="AA6" s="117">
        <f>M6-J6</f>
        <v>-472.7871552079032</v>
      </c>
      <c r="AB6" s="110">
        <f>M6/J6</f>
        <v>0.86867023466447135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2090</v>
      </c>
      <c r="G7" s="103">
        <f t="shared" si="0"/>
        <v>62386.5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3140.2337228714478</v>
      </c>
      <c r="N7" s="106">
        <f>M7/L7</f>
        <v>261.68614357262067</v>
      </c>
      <c r="O7" s="108">
        <f>L7-I7</f>
        <v>0</v>
      </c>
      <c r="P7" s="109">
        <f>N7-K7</f>
        <v>-38.313856427379335</v>
      </c>
      <c r="Q7" s="110">
        <f>N7/K7</f>
        <v>0.87228714524206885</v>
      </c>
      <c r="R7" s="290"/>
      <c r="S7" s="47">
        <v>0.35560185185185184</v>
      </c>
      <c r="T7" s="48">
        <v>0.38333333333333336</v>
      </c>
      <c r="U7" s="111">
        <v>4.5833333333333037</v>
      </c>
      <c r="V7" s="112">
        <v>39.933333333333394</v>
      </c>
      <c r="W7" s="113"/>
      <c r="X7" s="116"/>
      <c r="Y7" s="276"/>
      <c r="Z7" s="277"/>
      <c r="AA7" s="117">
        <f>M7-J7</f>
        <v>-459.76627712855225</v>
      </c>
      <c r="AB7" s="110">
        <f>M7/J7</f>
        <v>0.87228714524206885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1948</v>
      </c>
      <c r="G8" s="103">
        <f t="shared" si="0"/>
        <v>57504.959999999999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3139.1226499552404</v>
      </c>
      <c r="N8" s="106">
        <f>M8/L8</f>
        <v>261.5935541629367</v>
      </c>
      <c r="O8" s="108">
        <f>L8-I8</f>
        <v>0</v>
      </c>
      <c r="P8" s="109">
        <f>N8-K8</f>
        <v>-38.406445837063302</v>
      </c>
      <c r="Q8" s="110">
        <f>N8/K8</f>
        <v>0.87197851387645564</v>
      </c>
      <c r="R8" s="290"/>
      <c r="S8" s="47">
        <v>0.38680555555555557</v>
      </c>
      <c r="T8" s="48">
        <v>0.41266203703703702</v>
      </c>
      <c r="U8" s="111">
        <v>4.9999999999999822</v>
      </c>
      <c r="V8" s="112">
        <v>37.233333333333292</v>
      </c>
      <c r="W8" s="113"/>
      <c r="X8" s="116"/>
      <c r="Y8" s="276"/>
      <c r="Z8" s="277"/>
      <c r="AA8" s="117">
        <f>M8-J8</f>
        <v>-460.87735004475962</v>
      </c>
      <c r="AB8" s="110">
        <f>M8/J8</f>
        <v>0.87197851387645564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1628</v>
      </c>
      <c r="G9" s="103">
        <f t="shared" si="0"/>
        <v>41741.919999999998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3171.4285714285697</v>
      </c>
      <c r="N9" s="106">
        <f>M9/L9</f>
        <v>288.31168831168816</v>
      </c>
      <c r="O9" s="108">
        <f>L9-I9</f>
        <v>0</v>
      </c>
      <c r="P9" s="109">
        <f>N9-K9</f>
        <v>-38.961038961039094</v>
      </c>
      <c r="Q9" s="110">
        <f>N9/K9</f>
        <v>0.88095238095238049</v>
      </c>
      <c r="R9" s="290"/>
      <c r="S9" s="47">
        <v>0.4161111111111111</v>
      </c>
      <c r="T9" s="48">
        <v>0.4375</v>
      </c>
      <c r="U9" s="111">
        <v>4.9666666666666703</v>
      </c>
      <c r="V9" s="112">
        <v>30.800000000000018</v>
      </c>
      <c r="W9" s="113"/>
      <c r="X9" s="116"/>
      <c r="Y9" s="276"/>
      <c r="Z9" s="277"/>
      <c r="AA9" s="117">
        <f>M9-J9</f>
        <v>-428.57142857143026</v>
      </c>
      <c r="AB9" s="110">
        <f>M9/J9</f>
        <v>0.88095238095238049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2968.2007138788344</v>
      </c>
      <c r="N21" s="138">
        <f>M21/L21</f>
        <v>280.01893527158819</v>
      </c>
      <c r="O21" s="139">
        <f>L21-I21</f>
        <v>0</v>
      </c>
      <c r="P21" s="140">
        <f>N21-K21</f>
        <v>-38.848989256713708</v>
      </c>
      <c r="Q21" s="141">
        <f>N21/K21</f>
        <v>0.8781658916801286</v>
      </c>
      <c r="R21" s="291"/>
      <c r="S21" s="142">
        <f>S5</f>
        <v>0.31282407407407409</v>
      </c>
      <c r="T21" s="143">
        <f>INDEX(T5:T20,COUNTA(T5:T20))</f>
        <v>0.4375</v>
      </c>
      <c r="U21" s="144"/>
      <c r="V21" s="166"/>
      <c r="W21" s="167"/>
      <c r="X21" s="138"/>
      <c r="Y21" s="279"/>
      <c r="Z21" s="280"/>
      <c r="AA21" s="168">
        <f>M21-J21</f>
        <v>-411.79928612116555</v>
      </c>
      <c r="AB21" s="141">
        <f>M21/J21</f>
        <v>0.87816589168012849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998</v>
      </c>
      <c r="G22" s="148">
        <f t="shared" ref="G22:G23" si="5">E22*F22</f>
        <v>14001.939999999999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2323.9327296248402</v>
      </c>
      <c r="N22" s="152">
        <f>M22/L22</f>
        <v>387.32212160414002</v>
      </c>
      <c r="O22" s="154">
        <f>L22-I22</f>
        <v>0</v>
      </c>
      <c r="P22" s="155">
        <f>N22-K22</f>
        <v>-46.011211729193292</v>
      </c>
      <c r="Q22" s="156">
        <f>N22/K22</f>
        <v>0.89382028062493857</v>
      </c>
      <c r="R22" s="289">
        <f>Q38</f>
        <v>0.8937599764311106</v>
      </c>
      <c r="S22" s="157">
        <v>0.25016203703703704</v>
      </c>
      <c r="T22" s="158">
        <v>0.26805555555555555</v>
      </c>
      <c r="U22" s="159"/>
      <c r="V22" s="160">
        <v>25.766666666666644</v>
      </c>
      <c r="W22" s="158"/>
      <c r="X22" s="169"/>
      <c r="Y22" s="292"/>
      <c r="Z22" s="293"/>
      <c r="AA22" s="115">
        <f>M22-J22</f>
        <v>-276.06727037515975</v>
      </c>
      <c r="AB22" s="156">
        <f>M22/J22</f>
        <v>0.89382028062493857</v>
      </c>
      <c r="AC22" s="281">
        <f>AB38</f>
        <v>0.8937599764311106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1227</v>
      </c>
      <c r="G23" s="103">
        <f t="shared" si="5"/>
        <v>17779.23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2323.6191478169349</v>
      </c>
      <c r="N23" s="106">
        <f>M23/L23</f>
        <v>387.26985796948912</v>
      </c>
      <c r="O23" s="108">
        <f>L23-I23</f>
        <v>0</v>
      </c>
      <c r="P23" s="109">
        <f>N23-K23</f>
        <v>-46.063475363844191</v>
      </c>
      <c r="Q23" s="110">
        <f>N23/K23</f>
        <v>0.89369967223728264</v>
      </c>
      <c r="R23" s="290"/>
      <c r="S23" s="47">
        <v>0.27174768518518516</v>
      </c>
      <c r="T23" s="48">
        <v>0.29375000000000001</v>
      </c>
      <c r="U23" s="111">
        <v>5.3166666666666451</v>
      </c>
      <c r="V23" s="112">
        <v>31.683333333333383</v>
      </c>
      <c r="W23" s="113"/>
      <c r="X23" s="13"/>
      <c r="Y23" s="276"/>
      <c r="Z23" s="277"/>
      <c r="AA23" s="117">
        <f>M23-J23</f>
        <v>-276.38085218306514</v>
      </c>
      <c r="AB23" s="110">
        <f>M23/J23</f>
        <v>0.89369967223728264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2323.7759387208876</v>
      </c>
      <c r="N38" s="138">
        <f>M38/L38</f>
        <v>387.29598978681457</v>
      </c>
      <c r="O38" s="139">
        <f>L38-I38</f>
        <v>0</v>
      </c>
      <c r="P38" s="140">
        <f>N38-K38</f>
        <v>-46.037343546518741</v>
      </c>
      <c r="Q38" s="141">
        <f>N38/K38</f>
        <v>0.8937599764311106</v>
      </c>
      <c r="R38" s="291"/>
      <c r="S38" s="142">
        <f>S22</f>
        <v>0.25016203703703704</v>
      </c>
      <c r="T38" s="143">
        <f>INDEX(T22:T37,COUNTA(T22:T37))</f>
        <v>0.29375000000000001</v>
      </c>
      <c r="U38" s="144"/>
      <c r="V38" s="166"/>
      <c r="W38" s="167"/>
      <c r="X38" s="138"/>
      <c r="Y38" s="279"/>
      <c r="Z38" s="280"/>
      <c r="AA38" s="168">
        <f>M38-J38</f>
        <v>-276.22406127911245</v>
      </c>
      <c r="AB38" s="141">
        <f>M38/J38</f>
        <v>0.8937599764311106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3000</v>
      </c>
      <c r="G39" s="148">
        <f t="shared" ref="G39:G41" si="9">E39*F39</f>
        <v>53670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2955.6650246305417</v>
      </c>
      <c r="N39" s="152">
        <f>M39/L39</f>
        <v>738.91625615763542</v>
      </c>
      <c r="O39" s="154">
        <f>L39-I39</f>
        <v>0</v>
      </c>
      <c r="P39" s="155">
        <f>N39-K39</f>
        <v>-86.083743842364584</v>
      </c>
      <c r="Q39" s="156">
        <f>N39/K39</f>
        <v>0.89565606806986109</v>
      </c>
      <c r="R39" s="289">
        <f>Q55</f>
        <v>0.89616319376508757</v>
      </c>
      <c r="S39" s="157">
        <v>0.29173611111111108</v>
      </c>
      <c r="T39" s="158">
        <v>0.33402777777777776</v>
      </c>
      <c r="U39" s="159"/>
      <c r="V39" s="160">
        <v>60.900000000000006</v>
      </c>
      <c r="W39" s="158"/>
      <c r="X39" s="169"/>
      <c r="Y39" s="292"/>
      <c r="Z39" s="293"/>
      <c r="AA39" s="115">
        <f>M39-J39</f>
        <v>-344.33497536945833</v>
      </c>
      <c r="AB39" s="156">
        <f>M39/J39</f>
        <v>0.89565606806986109</v>
      </c>
      <c r="AC39" s="281">
        <f>AB55</f>
        <v>0.89616319376508757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1566</v>
      </c>
      <c r="G40" s="103">
        <f t="shared" si="9"/>
        <v>33590.699999999997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2960.924369747901</v>
      </c>
      <c r="N40" s="106">
        <f>M40/L40</f>
        <v>740.23109243697525</v>
      </c>
      <c r="O40" s="108">
        <f>L40-I40</f>
        <v>0</v>
      </c>
      <c r="P40" s="109">
        <f>N40-K40</f>
        <v>-84.768907563024754</v>
      </c>
      <c r="Q40" s="110">
        <f>N40/K40</f>
        <v>0.89724980901451545</v>
      </c>
      <c r="R40" s="290"/>
      <c r="S40" s="47">
        <v>0.3376851851851852</v>
      </c>
      <c r="T40" s="48">
        <v>0.35972222222222222</v>
      </c>
      <c r="U40" s="111">
        <v>5.2666666666667172</v>
      </c>
      <c r="V40" s="112">
        <v>31.733333333333313</v>
      </c>
      <c r="W40" s="113"/>
      <c r="X40" s="116"/>
      <c r="Y40" s="276"/>
      <c r="Z40" s="277"/>
      <c r="AA40" s="117">
        <f>M40-J40</f>
        <v>-339.07563025209902</v>
      </c>
      <c r="AB40" s="110">
        <f>M40/J40</f>
        <v>0.89724980901451545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4796</v>
      </c>
      <c r="G41" s="103">
        <f t="shared" si="9"/>
        <v>79901.36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2955.4262238959241</v>
      </c>
      <c r="N41" s="106">
        <f>M41/L41</f>
        <v>738.85655597398102</v>
      </c>
      <c r="O41" s="108">
        <f>L41-I41</f>
        <v>0</v>
      </c>
      <c r="P41" s="109">
        <f>N41-K41</f>
        <v>-86.143444026018983</v>
      </c>
      <c r="Q41" s="110">
        <f>N41/K41</f>
        <v>0.89558370421088607</v>
      </c>
      <c r="R41" s="290"/>
      <c r="S41" s="47">
        <v>0.36388888888888887</v>
      </c>
      <c r="T41" s="48">
        <v>0.43150462962962965</v>
      </c>
      <c r="U41" s="111">
        <v>5.9999999999999787</v>
      </c>
      <c r="V41" s="112">
        <v>97.366666666666731</v>
      </c>
      <c r="W41" s="113"/>
      <c r="X41" s="13"/>
      <c r="Y41" s="276"/>
      <c r="Z41" s="277"/>
      <c r="AA41" s="117">
        <f>M41-J41</f>
        <v>-344.57377610407593</v>
      </c>
      <c r="AB41" s="110">
        <f>M41/J41</f>
        <v>0.89558370421088607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2957.3385394247889</v>
      </c>
      <c r="N55" s="138">
        <f>M55/L55</f>
        <v>739.33463485619723</v>
      </c>
      <c r="O55" s="139">
        <f>L55-I55</f>
        <v>0</v>
      </c>
      <c r="P55" s="140">
        <f>N55-K55</f>
        <v>-85.665365143802774</v>
      </c>
      <c r="Q55" s="141">
        <f>N55/K55</f>
        <v>0.89616319376508757</v>
      </c>
      <c r="R55" s="291"/>
      <c r="S55" s="142">
        <f>S39</f>
        <v>0.29173611111111108</v>
      </c>
      <c r="T55" s="143">
        <f>INDEX(T39:T54,COUNTA(T39:T54))</f>
        <v>0.43150462962962965</v>
      </c>
      <c r="U55" s="144"/>
      <c r="V55" s="166"/>
      <c r="W55" s="167"/>
      <c r="X55" s="138"/>
      <c r="Y55" s="279"/>
      <c r="Z55" s="280"/>
      <c r="AA55" s="168">
        <f>M55-J55</f>
        <v>-342.66146057521109</v>
      </c>
      <c r="AB55" s="141">
        <f>M55/J55</f>
        <v>0.89616319376508757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1211</v>
      </c>
      <c r="G56" s="148">
        <f t="shared" ref="G56:G58" si="14">E56*F56</f>
        <v>26981.08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2955.6610169491551</v>
      </c>
      <c r="N56" s="152">
        <f>M56/L56</f>
        <v>591.13220338983103</v>
      </c>
      <c r="O56" s="154">
        <f>L56-I56</f>
        <v>0</v>
      </c>
      <c r="P56" s="155">
        <f>N56-K56</f>
        <v>-68.867796610168966</v>
      </c>
      <c r="Q56" s="156">
        <f>N56/K56</f>
        <v>0.89565485362095609</v>
      </c>
      <c r="R56" s="289">
        <f>Q72</f>
        <v>0.89588690578607177</v>
      </c>
      <c r="S56" s="157">
        <v>0.29195601851851855</v>
      </c>
      <c r="T56" s="158">
        <v>0.30902777777777779</v>
      </c>
      <c r="U56" s="159"/>
      <c r="V56" s="160">
        <v>24.583333333333314</v>
      </c>
      <c r="W56" s="161"/>
      <c r="X56" s="162"/>
      <c r="Y56" s="292"/>
      <c r="Z56" s="293"/>
      <c r="AA56" s="115">
        <f>M56-J56</f>
        <v>-344.33898305084494</v>
      </c>
      <c r="AB56" s="156">
        <f>M56/J56</f>
        <v>0.89565485362095609</v>
      </c>
      <c r="AC56" s="281">
        <f>AB72</f>
        <v>0.89588690578607177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2957</v>
      </c>
      <c r="G57" s="103">
        <f t="shared" si="14"/>
        <v>80637.39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2957.8216171158656</v>
      </c>
      <c r="N57" s="106">
        <f>M57/L57</f>
        <v>591.56432342317316</v>
      </c>
      <c r="O57" s="108">
        <f>L57-I57</f>
        <v>0</v>
      </c>
      <c r="P57" s="109">
        <f>N57-K57</f>
        <v>-68.435676576826836</v>
      </c>
      <c r="Q57" s="110">
        <f>N57/K57</f>
        <v>0.89630958094420177</v>
      </c>
      <c r="R57" s="290"/>
      <c r="S57" s="47">
        <v>0.31251157407407409</v>
      </c>
      <c r="T57" s="48">
        <v>0.35416666666666669</v>
      </c>
      <c r="U57" s="111">
        <v>5.0166666666666782</v>
      </c>
      <c r="V57" s="112">
        <v>59.983333333333334</v>
      </c>
      <c r="W57" s="113"/>
      <c r="X57" s="116"/>
      <c r="Y57" s="276"/>
      <c r="Z57" s="277"/>
      <c r="AA57" s="117">
        <f>M57-J57</f>
        <v>-342.17838288413441</v>
      </c>
      <c r="AB57" s="110">
        <f>M57/J57</f>
        <v>0.89630958094420166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3767</v>
      </c>
      <c r="G58" s="103">
        <f t="shared" si="14"/>
        <v>69802.510000000009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2955.7977332170885</v>
      </c>
      <c r="N58" s="106">
        <f>M58/L58</f>
        <v>985.26591107236288</v>
      </c>
      <c r="O58" s="108">
        <f>L58-I58</f>
        <v>0</v>
      </c>
      <c r="P58" s="109">
        <f>N58-K58</f>
        <v>-114.73408892763712</v>
      </c>
      <c r="Q58" s="110">
        <f>N58/K58</f>
        <v>0.89569628279305713</v>
      </c>
      <c r="R58" s="290"/>
      <c r="S58" s="47">
        <v>0.3576388888888889</v>
      </c>
      <c r="T58" s="48">
        <v>0.41074074074074074</v>
      </c>
      <c r="U58" s="111">
        <v>4.9999999999999822</v>
      </c>
      <c r="V58" s="112">
        <v>76.466666666666654</v>
      </c>
      <c r="W58" s="113"/>
      <c r="X58" s="116"/>
      <c r="Y58" s="276"/>
      <c r="Z58" s="277"/>
      <c r="AA58" s="117">
        <f>M58-J58</f>
        <v>-344.20226678291147</v>
      </c>
      <c r="AB58" s="110">
        <f>M58/J58</f>
        <v>0.89569628279305713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2956.4267890940368</v>
      </c>
      <c r="N72" s="138">
        <f>M72/L72</f>
        <v>682.25233594477777</v>
      </c>
      <c r="O72" s="139">
        <f>L72-I72</f>
        <v>0</v>
      </c>
      <c r="P72" s="140">
        <f>N72-K72</f>
        <v>-79.286125593683778</v>
      </c>
      <c r="Q72" s="141">
        <f>N72/K72</f>
        <v>0.89588690578607177</v>
      </c>
      <c r="R72" s="291"/>
      <c r="S72" s="142">
        <f>S56</f>
        <v>0.29195601851851855</v>
      </c>
      <c r="T72" s="143">
        <f>INDEX(T56:T71,COUNTA(T56:T71))</f>
        <v>0.41074074074074074</v>
      </c>
      <c r="U72" s="144"/>
      <c r="V72" s="166"/>
      <c r="W72" s="99"/>
      <c r="X72" s="69"/>
      <c r="Y72" s="279"/>
      <c r="Z72" s="280"/>
      <c r="AA72" s="168">
        <f>M72-J72</f>
        <v>-343.57321090596315</v>
      </c>
      <c r="AB72" s="141">
        <f>M72/J72</f>
        <v>0.89588690578607177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1279</v>
      </c>
      <c r="G73" s="148">
        <f t="shared" ref="G73:G75" si="18">E73*F73</f>
        <v>23252.22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3138.6503067484682</v>
      </c>
      <c r="N73" s="152">
        <f>M73/L73</f>
        <v>1046.2167689161561</v>
      </c>
      <c r="O73" s="154">
        <f>L73-I73</f>
        <v>0</v>
      </c>
      <c r="P73" s="155">
        <f>N73-K73</f>
        <v>-153.78323108384393</v>
      </c>
      <c r="Q73" s="156">
        <f>N73/K73</f>
        <v>0.87184730743013006</v>
      </c>
      <c r="R73" s="289">
        <f>Q89</f>
        <v>0.87851864721461626</v>
      </c>
      <c r="S73" s="157">
        <v>0.25</v>
      </c>
      <c r="T73" s="158">
        <v>0.26697916666666666</v>
      </c>
      <c r="U73" s="159"/>
      <c r="V73" s="160">
        <v>24.449999999999985</v>
      </c>
      <c r="W73" s="161"/>
      <c r="X73" s="162"/>
      <c r="Y73" s="292"/>
      <c r="Z73" s="293"/>
      <c r="AA73" s="115">
        <f>M73-J73</f>
        <v>-461.34969325153179</v>
      </c>
      <c r="AB73" s="156">
        <f>M73/J73</f>
        <v>0.87184730743013006</v>
      </c>
      <c r="AC73" s="281">
        <f>AB89</f>
        <v>0.87851864721461626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4548</v>
      </c>
      <c r="G74" s="103">
        <f t="shared" si="18"/>
        <v>63808.439999999995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2690.2398948406176</v>
      </c>
      <c r="N74" s="106">
        <f>M74/L74</f>
        <v>896.74663161353919</v>
      </c>
      <c r="O74" s="108">
        <f>L74-I74</f>
        <v>0</v>
      </c>
      <c r="P74" s="109">
        <f>N74-K74</f>
        <v>-103.25336838646081</v>
      </c>
      <c r="Q74" s="110">
        <f>N74/K74</f>
        <v>0.89674663161353918</v>
      </c>
      <c r="R74" s="290"/>
      <c r="S74" s="47">
        <v>0.27708333333333335</v>
      </c>
      <c r="T74" s="48">
        <v>0.34752314814814816</v>
      </c>
      <c r="U74" s="111">
        <v>14.550000000000036</v>
      </c>
      <c r="V74" s="112">
        <v>101.43333333333334</v>
      </c>
      <c r="W74" s="113"/>
      <c r="X74" s="116"/>
      <c r="Y74" s="276"/>
      <c r="Z74" s="277"/>
      <c r="AA74" s="117">
        <f>M74-J74</f>
        <v>-309.76010515938242</v>
      </c>
      <c r="AB74" s="110">
        <f>M74/J74</f>
        <v>0.89674663161353918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6003</v>
      </c>
      <c r="G75" s="103">
        <f t="shared" si="18"/>
        <v>85722.84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3132.0000000000005</v>
      </c>
      <c r="N75" s="106">
        <f>M75/L75</f>
        <v>1044.0000000000002</v>
      </c>
      <c r="O75" s="108">
        <f>L75-I75</f>
        <v>0</v>
      </c>
      <c r="P75" s="109">
        <f>N75-K75</f>
        <v>-155.99999999999977</v>
      </c>
      <c r="Q75" s="110">
        <f>N75/K75</f>
        <v>0.87000000000000022</v>
      </c>
      <c r="R75" s="290"/>
      <c r="S75" s="47">
        <v>0.3576388888888889</v>
      </c>
      <c r="T75" s="48">
        <v>0.4375</v>
      </c>
      <c r="U75" s="111">
        <v>14.566666666666652</v>
      </c>
      <c r="V75" s="112">
        <v>114.99999999999999</v>
      </c>
      <c r="W75" s="113"/>
      <c r="X75" s="116"/>
      <c r="Y75" s="276"/>
      <c r="Z75" s="277"/>
      <c r="AA75" s="117">
        <f>M75-J75</f>
        <v>-467.99999999999955</v>
      </c>
      <c r="AB75" s="110">
        <f>M75/J75</f>
        <v>0.87000000000000011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2986.9634005296953</v>
      </c>
      <c r="N89" s="138">
        <f>M89/L89</f>
        <v>995.65446684323172</v>
      </c>
      <c r="O89" s="139">
        <f>L89-I89</f>
        <v>0</v>
      </c>
      <c r="P89" s="140">
        <f>N89-K89</f>
        <v>-137.67886649010154</v>
      </c>
      <c r="Q89" s="141">
        <f>N89/K89</f>
        <v>0.87851864721461626</v>
      </c>
      <c r="R89" s="291"/>
      <c r="S89" s="142">
        <f>S73</f>
        <v>0.25</v>
      </c>
      <c r="T89" s="143">
        <f>INDEX(T73:T88,COUNTA(T73:T88))</f>
        <v>0.4375</v>
      </c>
      <c r="U89" s="144"/>
      <c r="V89" s="166"/>
      <c r="W89" s="99"/>
      <c r="X89" s="69"/>
      <c r="Y89" s="279"/>
      <c r="Z89" s="280"/>
      <c r="AA89" s="168">
        <f>M89-J89</f>
        <v>-413.03659947030474</v>
      </c>
      <c r="AB89" s="141">
        <f>M89/J89</f>
        <v>0.87851864721461626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1603</v>
      </c>
      <c r="G90" s="148">
        <f t="shared" ref="G90:G93" si="23">E90*F90</f>
        <v>40123.090000000004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2927.8538812785441</v>
      </c>
      <c r="N90" s="152">
        <f>M90/L90</f>
        <v>731.96347031963603</v>
      </c>
      <c r="O90" s="154">
        <f>L90-I90</f>
        <v>0</v>
      </c>
      <c r="P90" s="155">
        <f>N90-K90</f>
        <v>-93.036529680363969</v>
      </c>
      <c r="Q90" s="156">
        <f>N90/K90</f>
        <v>0.88722844887228614</v>
      </c>
      <c r="R90" s="289">
        <f>Q106</f>
        <v>0.88473073551184989</v>
      </c>
      <c r="S90" s="157">
        <v>0.25010416666666668</v>
      </c>
      <c r="T90" s="158">
        <v>0.27291666666666664</v>
      </c>
      <c r="U90" s="159"/>
      <c r="V90" s="160">
        <v>32.849999999999937</v>
      </c>
      <c r="W90" s="158"/>
      <c r="X90" s="169"/>
      <c r="Y90" s="292"/>
      <c r="Z90" s="293"/>
      <c r="AA90" s="115">
        <f>M90-J90</f>
        <v>-372.14611872145588</v>
      </c>
      <c r="AB90" s="156">
        <f>M90/J90</f>
        <v>0.88722844887228614</v>
      </c>
      <c r="AC90" s="281">
        <f>AB106</f>
        <v>0.88473073551184989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1853</v>
      </c>
      <c r="G91" s="103">
        <f t="shared" si="23"/>
        <v>45991.46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2928.3582089552206</v>
      </c>
      <c r="N91" s="106">
        <f>M91/L91</f>
        <v>732.08955223880514</v>
      </c>
      <c r="O91" s="108">
        <f>L91-I91</f>
        <v>0</v>
      </c>
      <c r="P91" s="109">
        <f>N91-K91</f>
        <v>-92.91044776119486</v>
      </c>
      <c r="Q91" s="110">
        <f>N91/K91</f>
        <v>0.88738127544097589</v>
      </c>
      <c r="R91" s="290"/>
      <c r="S91" s="47">
        <v>0.28335648148148146</v>
      </c>
      <c r="T91" s="48">
        <v>0.30972222222222223</v>
      </c>
      <c r="U91" s="111">
        <v>15.033333333333339</v>
      </c>
      <c r="V91" s="112">
        <v>37.966666666666711</v>
      </c>
      <c r="W91" s="113"/>
      <c r="X91" s="13"/>
      <c r="Y91" s="276"/>
      <c r="Z91" s="277"/>
      <c r="AA91" s="117">
        <f>M91-J91</f>
        <v>-371.64179104477944</v>
      </c>
      <c r="AB91" s="110">
        <f>M91/J91</f>
        <v>0.88738127544097589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2983</v>
      </c>
      <c r="G92" s="103">
        <f t="shared" si="23"/>
        <v>89490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2690.7541969431209</v>
      </c>
      <c r="N92" s="106">
        <f>M92/L92</f>
        <v>896.91806564770695</v>
      </c>
      <c r="O92" s="108">
        <f>L92-I92</f>
        <v>0</v>
      </c>
      <c r="P92" s="109">
        <f>N92-K92</f>
        <v>-103.08193435229305</v>
      </c>
      <c r="Q92" s="110">
        <f>N92/K92</f>
        <v>0.89691806564770693</v>
      </c>
      <c r="R92" s="290"/>
      <c r="S92" s="47">
        <v>0.32116898148148149</v>
      </c>
      <c r="T92" s="48">
        <v>0.36736111111111114</v>
      </c>
      <c r="U92" s="111">
        <v>16.483333333333327</v>
      </c>
      <c r="V92" s="112">
        <v>66.516666666666694</v>
      </c>
      <c r="W92" s="113"/>
      <c r="X92" s="13"/>
      <c r="Y92" s="276"/>
      <c r="Z92" s="277"/>
      <c r="AA92" s="117">
        <f>M92-J92</f>
        <v>-309.24580305687914</v>
      </c>
      <c r="AB92" s="110">
        <f>M92/J92</f>
        <v>0.89691806564770693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2346</v>
      </c>
      <c r="G93" s="103">
        <f t="shared" si="23"/>
        <v>42650.28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3131.4794215795337</v>
      </c>
      <c r="N93" s="106">
        <f>M93/L93</f>
        <v>1043.8264738598446</v>
      </c>
      <c r="O93" s="108">
        <f>L93-I93</f>
        <v>0</v>
      </c>
      <c r="P93" s="109">
        <f>N93-K93</f>
        <v>-156.17352614015545</v>
      </c>
      <c r="Q93" s="110">
        <f>N93/K93</f>
        <v>0.86985539488320385</v>
      </c>
      <c r="R93" s="290"/>
      <c r="S93" s="47">
        <v>0.3778125</v>
      </c>
      <c r="T93" s="48">
        <v>0.40902777777777777</v>
      </c>
      <c r="U93" s="111">
        <v>15.049999999999955</v>
      </c>
      <c r="V93" s="112">
        <v>44.949999999999989</v>
      </c>
      <c r="W93" s="113"/>
      <c r="X93" s="116"/>
      <c r="Y93" s="276"/>
      <c r="Z93" s="277"/>
      <c r="AA93" s="117">
        <f>M93-J93</f>
        <v>-468.52057842046634</v>
      </c>
      <c r="AB93" s="110">
        <f>M93/J93</f>
        <v>0.86985539488320385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2919.6114271891047</v>
      </c>
      <c r="N106" s="138">
        <f>M106/L106</f>
        <v>834.17469348260136</v>
      </c>
      <c r="O106" s="139">
        <f>L106-I106</f>
        <v>0</v>
      </c>
      <c r="P106" s="140">
        <f>N106-K106</f>
        <v>-108.68244937454153</v>
      </c>
      <c r="Q106" s="141">
        <f>N106/K106</f>
        <v>0.88473073551184989</v>
      </c>
      <c r="R106" s="291"/>
      <c r="S106" s="142">
        <f>S90</f>
        <v>0.25010416666666668</v>
      </c>
      <c r="T106" s="143">
        <f>INDEX(T90:T105,COUNTA(T90:T105))</f>
        <v>0.40902777777777777</v>
      </c>
      <c r="U106" s="144"/>
      <c r="V106" s="166"/>
      <c r="W106" s="167"/>
      <c r="X106" s="138"/>
      <c r="Y106" s="279"/>
      <c r="Z106" s="280"/>
      <c r="AA106" s="168">
        <f>M106-J106</f>
        <v>-380.38857281089531</v>
      </c>
      <c r="AB106" s="141">
        <f>M106/J106</f>
        <v>0.88473073551184989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1393</v>
      </c>
      <c r="G107" s="148">
        <f t="shared" ref="G107:G110" si="27">E107*F107</f>
        <v>35716.520000000004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3171.9165085389036</v>
      </c>
      <c r="N107" s="152">
        <f>M107/L107</f>
        <v>288.3560462308094</v>
      </c>
      <c r="O107" s="154">
        <f>L107-I107</f>
        <v>0</v>
      </c>
      <c r="P107" s="155">
        <f>N107-K107</f>
        <v>-38.916681041917855</v>
      </c>
      <c r="Q107" s="156">
        <f>N107/K107</f>
        <v>0.8810879190385843</v>
      </c>
      <c r="R107" s="289">
        <f>Q123</f>
        <v>0.87342408572286878</v>
      </c>
      <c r="S107" s="157">
        <v>0.70833333333333337</v>
      </c>
      <c r="T107" s="158">
        <v>0.72663194444444446</v>
      </c>
      <c r="U107" s="159"/>
      <c r="V107" s="160">
        <v>26.349999999999962</v>
      </c>
      <c r="W107" s="158"/>
      <c r="X107" s="169"/>
      <c r="Y107" s="292"/>
      <c r="Z107" s="293"/>
      <c r="AA107" s="115">
        <f>M107-J107</f>
        <v>-428.0834914610964</v>
      </c>
      <c r="AB107" s="156">
        <f>M107/J107</f>
        <v>0.8810879190385843</v>
      </c>
      <c r="AC107" s="281">
        <f>AB123</f>
        <v>0.87342408572286889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1770</v>
      </c>
      <c r="G108" s="103">
        <f t="shared" si="27"/>
        <v>52250.400000000001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3138.9162561576441</v>
      </c>
      <c r="N108" s="106">
        <f>M108/L108</f>
        <v>261.57635467980367</v>
      </c>
      <c r="O108" s="108">
        <f>L108-I108</f>
        <v>0</v>
      </c>
      <c r="P108" s="109">
        <f>N108-K108</f>
        <v>-38.423645320196329</v>
      </c>
      <c r="Q108" s="110">
        <f>N108/K108</f>
        <v>0.87192118226601223</v>
      </c>
      <c r="R108" s="290"/>
      <c r="S108" s="47">
        <v>0.7299768518518519</v>
      </c>
      <c r="T108" s="48">
        <v>0.75347222222222221</v>
      </c>
      <c r="U108" s="111">
        <v>4.8166666666667268</v>
      </c>
      <c r="V108" s="112">
        <v>33.833333333333243</v>
      </c>
      <c r="W108" s="113"/>
      <c r="X108" s="13"/>
      <c r="Y108" s="276"/>
      <c r="Z108" s="277"/>
      <c r="AA108" s="117">
        <f>M108-J108</f>
        <v>-461.08374384235594</v>
      </c>
      <c r="AB108" s="110">
        <f>M108/J108</f>
        <v>0.87192118226601223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1860</v>
      </c>
      <c r="G109" s="103">
        <f t="shared" si="27"/>
        <v>55521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3140.7129455909931</v>
      </c>
      <c r="N109" s="106">
        <f>M109/L109</f>
        <v>261.72607879924942</v>
      </c>
      <c r="O109" s="108">
        <f>L109-I109</f>
        <v>0</v>
      </c>
      <c r="P109" s="109">
        <f>N109-K109</f>
        <v>-38.273921200750578</v>
      </c>
      <c r="Q109" s="110">
        <f>N109/K109</f>
        <v>0.87242026266416473</v>
      </c>
      <c r="R109" s="290"/>
      <c r="S109" s="47">
        <v>0.75796296296296295</v>
      </c>
      <c r="T109" s="48">
        <v>0.78263888888888888</v>
      </c>
      <c r="U109" s="111">
        <v>6.466666666666665</v>
      </c>
      <c r="V109" s="112">
        <v>35.533333333333346</v>
      </c>
      <c r="W109" s="113"/>
      <c r="X109" s="13"/>
      <c r="Y109" s="276"/>
      <c r="Z109" s="277"/>
      <c r="AA109" s="117">
        <f>M109-J109</f>
        <v>-459.28705440900694</v>
      </c>
      <c r="AB109" s="110">
        <f>M109/J109</f>
        <v>0.87242026266416473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1483</v>
      </c>
      <c r="G110" s="103">
        <f t="shared" si="27"/>
        <v>42369.31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3125.7611241217714</v>
      </c>
      <c r="N110" s="106">
        <f>M110/L110</f>
        <v>260.48009367681431</v>
      </c>
      <c r="O110" s="108">
        <f>L110-I110</f>
        <v>0</v>
      </c>
      <c r="P110" s="109">
        <f>N110-K110</f>
        <v>-39.519906323185694</v>
      </c>
      <c r="Q110" s="110">
        <f>N110/K110</f>
        <v>0.86826697892271432</v>
      </c>
      <c r="R110" s="290"/>
      <c r="S110" s="47">
        <v>0.78611111111111109</v>
      </c>
      <c r="T110" s="48">
        <v>0.80587962962962967</v>
      </c>
      <c r="U110" s="111">
        <v>4.9999999999999822</v>
      </c>
      <c r="V110" s="112">
        <v>28.466666666666747</v>
      </c>
      <c r="W110" s="113"/>
      <c r="X110" s="116"/>
      <c r="Y110" s="276"/>
      <c r="Z110" s="277"/>
      <c r="AA110" s="117">
        <f>M110-J110</f>
        <v>-474.23887587822855</v>
      </c>
      <c r="AB110" s="110">
        <f>M110/J110</f>
        <v>0.86826697892271432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3144.3267086023279</v>
      </c>
      <c r="N123" s="138">
        <f>M123/L123</f>
        <v>267.60227307253854</v>
      </c>
      <c r="O123" s="139">
        <f>L123-I123</f>
        <v>0</v>
      </c>
      <c r="P123" s="140">
        <f>N123-K123</f>
        <v>-38.780705650865741</v>
      </c>
      <c r="Q123" s="141">
        <f>N123/K123</f>
        <v>0.87342408572286878</v>
      </c>
      <c r="R123" s="291"/>
      <c r="S123" s="142">
        <f>S107</f>
        <v>0.70833333333333337</v>
      </c>
      <c r="T123" s="143">
        <f>INDEX(T107:T122,COUNTA(T107:T122))</f>
        <v>0.80587962962962967</v>
      </c>
      <c r="U123" s="144"/>
      <c r="V123" s="166"/>
      <c r="W123" s="167"/>
      <c r="X123" s="138"/>
      <c r="Y123" s="279"/>
      <c r="Z123" s="280"/>
      <c r="AA123" s="168">
        <f>M123-J123</f>
        <v>-455.67329139767207</v>
      </c>
      <c r="AB123" s="141">
        <f>M123/J123</f>
        <v>0.87342408572286889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1724</v>
      </c>
      <c r="G124" s="148">
        <f t="shared" ref="G124:G127" si="31">E124*F124</f>
        <v>38755.520000000004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2665.9793814432883</v>
      </c>
      <c r="N124" s="152">
        <f>M124/L124</f>
        <v>533.1958762886577</v>
      </c>
      <c r="O124" s="154">
        <f>L124-I124</f>
        <v>0</v>
      </c>
      <c r="P124" s="155">
        <f>N124-K124</f>
        <v>-66.804123711342299</v>
      </c>
      <c r="Q124" s="156">
        <f>N124/K124</f>
        <v>0.8886597938144295</v>
      </c>
      <c r="R124" s="289">
        <f>Q140</f>
        <v>0.89290740334133811</v>
      </c>
      <c r="S124" s="157">
        <v>0.70847222222222217</v>
      </c>
      <c r="T124" s="158">
        <v>0.73541666666666672</v>
      </c>
      <c r="U124" s="159"/>
      <c r="V124" s="160">
        <v>38.800000000000153</v>
      </c>
      <c r="W124" s="161"/>
      <c r="X124" s="162"/>
      <c r="Y124" s="292"/>
      <c r="Z124" s="293"/>
      <c r="AA124" s="115">
        <f>M124-J124</f>
        <v>-334.02061855671172</v>
      </c>
      <c r="AB124" s="156">
        <f>M124/J124</f>
        <v>0.88865979381442939</v>
      </c>
      <c r="AC124" s="281">
        <f>AB140</f>
        <v>0.89290740334133811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2204</v>
      </c>
      <c r="G125" s="103">
        <f t="shared" si="31"/>
        <v>54086.159999999996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2666.1290322580603</v>
      </c>
      <c r="N125" s="106">
        <f>M125/L125</f>
        <v>666.53225806451508</v>
      </c>
      <c r="O125" s="108">
        <f>L125-I125</f>
        <v>0</v>
      </c>
      <c r="P125" s="109">
        <f>N125-K125</f>
        <v>-83.467741935484923</v>
      </c>
      <c r="Q125" s="110">
        <f>N125/K125</f>
        <v>0.88870967741935347</v>
      </c>
      <c r="R125" s="290"/>
      <c r="S125" s="47">
        <v>0.73916666666666664</v>
      </c>
      <c r="T125" s="48">
        <v>0.77361111111111114</v>
      </c>
      <c r="U125" s="111">
        <v>5.3999999999998849</v>
      </c>
      <c r="V125" s="112">
        <v>49.60000000000008</v>
      </c>
      <c r="W125" s="113"/>
      <c r="X125" s="116"/>
      <c r="Y125" s="276"/>
      <c r="Z125" s="277"/>
      <c r="AA125" s="117">
        <f>M125-J125</f>
        <v>-333.87096774193969</v>
      </c>
      <c r="AB125" s="110">
        <f>M125/J125</f>
        <v>0.88870967741935347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1470</v>
      </c>
      <c r="G126" s="103">
        <f t="shared" si="31"/>
        <v>24549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2959.7315436241588</v>
      </c>
      <c r="N126" s="106">
        <f>M126/L126</f>
        <v>986.57718120805293</v>
      </c>
      <c r="O126" s="108">
        <f>L126-I126</f>
        <v>0</v>
      </c>
      <c r="P126" s="109">
        <f>N126-K126</f>
        <v>-113.42281879194707</v>
      </c>
      <c r="Q126" s="110">
        <f>N126/K126</f>
        <v>0.89688834655277538</v>
      </c>
      <c r="R126" s="290"/>
      <c r="S126" s="47">
        <v>0.7779166666666667</v>
      </c>
      <c r="T126" s="48">
        <v>0.79861111111111116</v>
      </c>
      <c r="U126" s="111">
        <v>6.2000000000000099</v>
      </c>
      <c r="V126" s="112">
        <v>29.800000000000022</v>
      </c>
      <c r="W126" s="113"/>
      <c r="X126" s="116"/>
      <c r="Y126" s="276"/>
      <c r="Z126" s="277"/>
      <c r="AA126" s="117">
        <f>M126-J126</f>
        <v>-340.2684563758412</v>
      </c>
      <c r="AB126" s="110">
        <f>M126/J126</f>
        <v>0.89688834655277538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5122</v>
      </c>
      <c r="G127" s="103">
        <f t="shared" si="31"/>
        <v>91632.58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2958.7933247753522</v>
      </c>
      <c r="N127" s="106">
        <f>M127/L127</f>
        <v>739.69833119383804</v>
      </c>
      <c r="O127" s="108">
        <f>L127-I127</f>
        <v>0</v>
      </c>
      <c r="P127" s="109">
        <f>N127-K127</f>
        <v>-85.301668806161956</v>
      </c>
      <c r="Q127" s="110">
        <f>N127/K127</f>
        <v>0.89660403781071274</v>
      </c>
      <c r="R127" s="290"/>
      <c r="S127" s="47">
        <v>0.8021759259259259</v>
      </c>
      <c r="T127" s="48">
        <v>0.87430555555555556</v>
      </c>
      <c r="U127" s="111">
        <v>5.1333333333332298</v>
      </c>
      <c r="V127" s="112">
        <v>103.8666666666667</v>
      </c>
      <c r="W127" s="113"/>
      <c r="X127" s="116"/>
      <c r="Y127" s="276"/>
      <c r="Z127" s="277"/>
      <c r="AA127" s="117">
        <f>M127-J127</f>
        <v>-341.20667522464782</v>
      </c>
      <c r="AB127" s="110">
        <f>M127/J127</f>
        <v>0.89660403781071274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2812.658320525215</v>
      </c>
      <c r="N140" s="138">
        <f>M140/L140</f>
        <v>703.16458013130375</v>
      </c>
      <c r="O140" s="139">
        <f>L140-I140</f>
        <v>0</v>
      </c>
      <c r="P140" s="140">
        <f>N140-K140</f>
        <v>-84.335419868696249</v>
      </c>
      <c r="Q140" s="141">
        <f>N140/K140</f>
        <v>0.89290740334133811</v>
      </c>
      <c r="R140" s="291"/>
      <c r="S140" s="142">
        <f>S124</f>
        <v>0.70847222222222217</v>
      </c>
      <c r="T140" s="143">
        <f>INDEX(T124:T139,COUNTA(T124:T139))</f>
        <v>0.87430555555555556</v>
      </c>
      <c r="U140" s="144"/>
      <c r="V140" s="166"/>
      <c r="W140" s="99"/>
      <c r="X140" s="69"/>
      <c r="Y140" s="279"/>
      <c r="Z140" s="280"/>
      <c r="AA140" s="168">
        <f>M140-J140</f>
        <v>-337.341679474785</v>
      </c>
      <c r="AB140" s="141">
        <f>M140/J140</f>
        <v>0.89290740334133811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1659</v>
      </c>
      <c r="G141" s="148">
        <f t="shared" ref="G141:G143" si="36">E141*F141</f>
        <v>36962.520000000004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2956.6336633663423</v>
      </c>
      <c r="N141" s="152">
        <f>M141/L141</f>
        <v>591.32673267326845</v>
      </c>
      <c r="O141" s="154">
        <f>L141-I141</f>
        <v>0</v>
      </c>
      <c r="P141" s="155">
        <f>N141-K141</f>
        <v>-68.673267326731548</v>
      </c>
      <c r="Q141" s="156">
        <f>N141/K141</f>
        <v>0.89594959495949766</v>
      </c>
      <c r="R141" s="289">
        <f>Q157</f>
        <v>0.89651479171152015</v>
      </c>
      <c r="S141" s="157">
        <v>0.70856481481481481</v>
      </c>
      <c r="T141" s="158">
        <v>0.7319444444444444</v>
      </c>
      <c r="U141" s="159"/>
      <c r="V141" s="160">
        <v>33.6666666666666</v>
      </c>
      <c r="W141" s="161"/>
      <c r="X141" s="162"/>
      <c r="Y141" s="292"/>
      <c r="Z141" s="293"/>
      <c r="AA141" s="115">
        <f>M141-J141</f>
        <v>-343.36633663365774</v>
      </c>
      <c r="AB141" s="156">
        <f>M141/J141</f>
        <v>0.89594959495949766</v>
      </c>
      <c r="AC141" s="281">
        <f>AB157</f>
        <v>0.89651479171152004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734</v>
      </c>
      <c r="G142" s="103">
        <f t="shared" si="36"/>
        <v>13344.119999999999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2962.3318385650159</v>
      </c>
      <c r="N142" s="106">
        <f>M142/L142</f>
        <v>740.58295964125398</v>
      </c>
      <c r="O142" s="108">
        <f>L142-I142</f>
        <v>0</v>
      </c>
      <c r="P142" s="109">
        <f>N142-K142</f>
        <v>-84.417040358746021</v>
      </c>
      <c r="Q142" s="110">
        <f>N142/K142</f>
        <v>0.89767631471667153</v>
      </c>
      <c r="R142" s="290"/>
      <c r="S142" s="47">
        <v>0.73620370370370369</v>
      </c>
      <c r="T142" s="48">
        <v>0.74652777777777779</v>
      </c>
      <c r="U142" s="111">
        <v>6.1333333333333862</v>
      </c>
      <c r="V142" s="112">
        <v>14.866666666666699</v>
      </c>
      <c r="W142" s="113"/>
      <c r="X142" s="116"/>
      <c r="Y142" s="276"/>
      <c r="Z142" s="277"/>
      <c r="AA142" s="117">
        <f>M142-J142</f>
        <v>-337.66816143498409</v>
      </c>
      <c r="AB142" s="110">
        <f>M142/J142</f>
        <v>0.89767631471667153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7765</v>
      </c>
      <c r="G143" s="103">
        <f t="shared" si="36"/>
        <v>129364.9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2956.5309360126903</v>
      </c>
      <c r="N143" s="106">
        <f>M143/L143</f>
        <v>739.13273400317257</v>
      </c>
      <c r="O143" s="108">
        <f>L143-I143</f>
        <v>0</v>
      </c>
      <c r="P143" s="109">
        <f>N143-K143</f>
        <v>-85.867265996827427</v>
      </c>
      <c r="Q143" s="110">
        <f>N143/K143</f>
        <v>0.89591846545839104</v>
      </c>
      <c r="R143" s="290"/>
      <c r="S143" s="47">
        <v>0.75028935185185186</v>
      </c>
      <c r="T143" s="48">
        <v>0.85972222222222228</v>
      </c>
      <c r="U143" s="111">
        <v>5.4166666666666607</v>
      </c>
      <c r="V143" s="112">
        <v>157.5833333333334</v>
      </c>
      <c r="W143" s="113"/>
      <c r="X143" s="116"/>
      <c r="Y143" s="276"/>
      <c r="Z143" s="277"/>
      <c r="AA143" s="117">
        <f>M143-J143</f>
        <v>-343.46906398730971</v>
      </c>
      <c r="AB143" s="110">
        <f>M143/J143</f>
        <v>0.89591846545839104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2958.4988126480162</v>
      </c>
      <c r="N157" s="138">
        <f>M157/L157</f>
        <v>682.73049522646534</v>
      </c>
      <c r="O157" s="139">
        <f>L157-I157</f>
        <v>0</v>
      </c>
      <c r="P157" s="140">
        <f>N157-K157</f>
        <v>-78.807966311996211</v>
      </c>
      <c r="Q157" s="141">
        <f>N157/K157</f>
        <v>0.89651479171152015</v>
      </c>
      <c r="R157" s="291"/>
      <c r="S157" s="142">
        <f>S141</f>
        <v>0.70856481481481481</v>
      </c>
      <c r="T157" s="143">
        <f>INDEX(T141:T156,COUNTA(T141:T156))</f>
        <v>0.85972222222222228</v>
      </c>
      <c r="U157" s="144"/>
      <c r="V157" s="166"/>
      <c r="W157" s="99"/>
      <c r="X157" s="69"/>
      <c r="Y157" s="279"/>
      <c r="Z157" s="280"/>
      <c r="AA157" s="168">
        <f>M157-J157</f>
        <v>-341.50118735198384</v>
      </c>
      <c r="AB157" s="141">
        <f>M157/J157</f>
        <v>0.89651479171152004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2132</v>
      </c>
      <c r="G158" s="148">
        <f t="shared" ref="G158:G161" si="41">E158*F158</f>
        <v>29911.96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2690.2208201892695</v>
      </c>
      <c r="N158" s="152">
        <f>M158/L158</f>
        <v>896.74027339642316</v>
      </c>
      <c r="O158" s="154">
        <f>L158-I158</f>
        <v>0</v>
      </c>
      <c r="P158" s="155">
        <f>N158-K158</f>
        <v>-103.25972660357684</v>
      </c>
      <c r="Q158" s="156">
        <f>N158/K158</f>
        <v>0.89674027339642315</v>
      </c>
      <c r="R158" s="289">
        <f>Q174</f>
        <v>0.88249271929495521</v>
      </c>
      <c r="S158" s="157">
        <v>0.70864583333333331</v>
      </c>
      <c r="T158" s="158">
        <v>0.7416666666666667</v>
      </c>
      <c r="U158" s="159"/>
      <c r="V158" s="160">
        <v>47.550000000000082</v>
      </c>
      <c r="W158" s="161"/>
      <c r="X158" s="162"/>
      <c r="Y158" s="292"/>
      <c r="Z158" s="293"/>
      <c r="AA158" s="115">
        <f>M158-J158</f>
        <v>-309.77917981073051</v>
      </c>
      <c r="AB158" s="156">
        <f>M158/J158</f>
        <v>0.89674027339642315</v>
      </c>
      <c r="AC158" s="281">
        <f>AB174</f>
        <v>0.88249271929495521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1248</v>
      </c>
      <c r="G159" s="103">
        <f t="shared" si="41"/>
        <v>22688.639999999999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3137.4301675977649</v>
      </c>
      <c r="N159" s="106">
        <f>M159/L159</f>
        <v>1045.8100558659216</v>
      </c>
      <c r="O159" s="108">
        <f>L159-I159</f>
        <v>0</v>
      </c>
      <c r="P159" s="109">
        <f>N159-K159</f>
        <v>-154.18994413407836</v>
      </c>
      <c r="Q159" s="110">
        <f>N159/K159</f>
        <v>0.87150837988826801</v>
      </c>
      <c r="R159" s="290"/>
      <c r="S159" s="47">
        <v>0.75217592592592597</v>
      </c>
      <c r="T159" s="48">
        <v>0.76875000000000004</v>
      </c>
      <c r="U159" s="111">
        <v>15.133333333333354</v>
      </c>
      <c r="V159" s="112">
        <v>23.866666666666667</v>
      </c>
      <c r="W159" s="113"/>
      <c r="X159" s="116"/>
      <c r="Y159" s="276"/>
      <c r="Z159" s="277"/>
      <c r="AA159" s="117">
        <f>M159-J159</f>
        <v>-462.56983240223508</v>
      </c>
      <c r="AB159" s="110">
        <f>M159/J159</f>
        <v>0.87150837988826801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6013</v>
      </c>
      <c r="G160" s="103">
        <f t="shared" si="41"/>
        <v>85865.64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3130.8649117732139</v>
      </c>
      <c r="N160" s="106">
        <f>M160/L160</f>
        <v>1043.621637257738</v>
      </c>
      <c r="O160" s="108">
        <f>L160-I160</f>
        <v>0</v>
      </c>
      <c r="P160" s="109">
        <f>N160-K160</f>
        <v>-156.37836274226197</v>
      </c>
      <c r="Q160" s="110">
        <f>N160/K160</f>
        <v>0.86968469771478174</v>
      </c>
      <c r="R160" s="290"/>
      <c r="S160" s="47">
        <v>0.77986111111111112</v>
      </c>
      <c r="T160" s="48">
        <v>0.85988425925925926</v>
      </c>
      <c r="U160" s="111">
        <v>15.999999999999943</v>
      </c>
      <c r="V160" s="112">
        <v>115.23333333333333</v>
      </c>
      <c r="W160" s="113">
        <v>0.85988425925925926</v>
      </c>
      <c r="X160" s="116">
        <v>0.91180555555555554</v>
      </c>
      <c r="Y160" s="276"/>
      <c r="Z160" s="277"/>
      <c r="AA160" s="117">
        <f>M160-J160</f>
        <v>-469.13508822678614</v>
      </c>
      <c r="AB160" s="110">
        <f>M160/J160</f>
        <v>0.86968469771478163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5528</v>
      </c>
      <c r="G161" s="103">
        <f t="shared" si="41"/>
        <v>77557.84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2690.3879951331628</v>
      </c>
      <c r="N161" s="106">
        <f>M161/L161</f>
        <v>896.79599837772093</v>
      </c>
      <c r="O161" s="108">
        <f>L161-I161</f>
        <v>0</v>
      </c>
      <c r="P161" s="109">
        <f>N161-K161</f>
        <v>-103.20400162227907</v>
      </c>
      <c r="Q161" s="110">
        <f>N161/K161</f>
        <v>0.89679599837772095</v>
      </c>
      <c r="R161" s="290"/>
      <c r="S161" s="47">
        <v>0.91180555555555554</v>
      </c>
      <c r="T161" s="48">
        <v>0.99741898148148145</v>
      </c>
      <c r="U161" s="111">
        <v>74.766666666666623</v>
      </c>
      <c r="V161" s="112">
        <v>123.28333333333332</v>
      </c>
      <c r="W161" s="113"/>
      <c r="X161" s="116"/>
      <c r="Y161" s="276"/>
      <c r="Z161" s="277"/>
      <c r="AA161" s="117">
        <f>M161-J161</f>
        <v>-309.6120048668372</v>
      </c>
      <c r="AB161" s="110">
        <f>M161/J161</f>
        <v>0.89679599837772095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2912.2259736733522</v>
      </c>
      <c r="N174" s="138">
        <f t="shared" ref="N174:N180" si="45">M174/L174</f>
        <v>970.74199122445077</v>
      </c>
      <c r="O174" s="139">
        <f t="shared" ref="O174:O180" si="46">L174-I174</f>
        <v>0</v>
      </c>
      <c r="P174" s="140">
        <f t="shared" ref="P174:P180" si="47">N174-K174</f>
        <v>-129.25800877554923</v>
      </c>
      <c r="Q174" s="141">
        <f t="shared" ref="Q174:Q180" si="48">N174/K174</f>
        <v>0.88249271929495521</v>
      </c>
      <c r="R174" s="291"/>
      <c r="S174" s="142">
        <f>S158</f>
        <v>0.70864583333333331</v>
      </c>
      <c r="T174" s="143">
        <f>INDEX(T158:T173,COUNTA(T158:T173))</f>
        <v>0.99741898148148145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-387.7740263266478</v>
      </c>
      <c r="AB174" s="141">
        <f t="shared" ref="AB174:AB180" si="50">M174/J174</f>
        <v>0.88249271929495521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1003</v>
      </c>
      <c r="G175" s="148">
        <f t="shared" ref="G175:G180" si="51">E175*F175</f>
        <v>18234.54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3134.3750000000059</v>
      </c>
      <c r="N175" s="152">
        <f t="shared" si="45"/>
        <v>1044.7916666666686</v>
      </c>
      <c r="O175" s="154">
        <f t="shared" si="46"/>
        <v>0</v>
      </c>
      <c r="P175" s="155">
        <f t="shared" si="47"/>
        <v>-155.20833333333144</v>
      </c>
      <c r="Q175" s="156">
        <f t="shared" si="48"/>
        <v>0.87065972222222376</v>
      </c>
      <c r="R175" s="289">
        <f>Q191</f>
        <v>0.87965957952273721</v>
      </c>
      <c r="S175" s="157">
        <v>0.70833333333333337</v>
      </c>
      <c r="T175" s="158">
        <v>0.72166666666666668</v>
      </c>
      <c r="U175" s="159"/>
      <c r="V175" s="160">
        <v>19.199999999999964</v>
      </c>
      <c r="W175" s="158"/>
      <c r="X175" s="169"/>
      <c r="Y175" s="292"/>
      <c r="Z175" s="293"/>
      <c r="AA175" s="171">
        <f t="shared" si="49"/>
        <v>-465.62499999999409</v>
      </c>
      <c r="AB175" s="156">
        <f t="shared" si="50"/>
        <v>0.87065972222222388</v>
      </c>
      <c r="AC175" s="281">
        <f>AB191</f>
        <v>0.87965957952273732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1901</v>
      </c>
      <c r="G176" s="103">
        <f t="shared" si="51"/>
        <v>34560.18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2691.152182461652</v>
      </c>
      <c r="N176" s="106">
        <f t="shared" si="45"/>
        <v>672.78804561541301</v>
      </c>
      <c r="O176" s="108">
        <f t="shared" si="46"/>
        <v>0</v>
      </c>
      <c r="P176" s="109">
        <f t="shared" si="47"/>
        <v>-77.211954384586988</v>
      </c>
      <c r="Q176" s="110">
        <f t="shared" si="48"/>
        <v>0.89705072748721737</v>
      </c>
      <c r="R176" s="290"/>
      <c r="S176" s="47">
        <v>0.7319444444444444</v>
      </c>
      <c r="T176" s="48">
        <v>0.76137731481481485</v>
      </c>
      <c r="U176" s="111">
        <v>14.799999999999915</v>
      </c>
      <c r="V176" s="112">
        <v>42.383333333333454</v>
      </c>
      <c r="W176" s="113"/>
      <c r="X176" s="13"/>
      <c r="Y176" s="276"/>
      <c r="Z176" s="277"/>
      <c r="AA176" s="172">
        <f t="shared" si="49"/>
        <v>-308.84781753834795</v>
      </c>
      <c r="AB176" s="110">
        <f t="shared" si="50"/>
        <v>0.89705072748721737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2706</v>
      </c>
      <c r="G177" s="103">
        <f t="shared" si="51"/>
        <v>67162.92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2928.0432822362554</v>
      </c>
      <c r="N177" s="106">
        <f t="shared" si="45"/>
        <v>732.01082055906386</v>
      </c>
      <c r="O177" s="108">
        <f t="shared" si="46"/>
        <v>0</v>
      </c>
      <c r="P177" s="109">
        <f t="shared" si="47"/>
        <v>-92.989179440936141</v>
      </c>
      <c r="Q177" s="110">
        <f t="shared" si="48"/>
        <v>0.88728584310189562</v>
      </c>
      <c r="R177" s="290"/>
      <c r="S177" s="47">
        <v>0.77222222222222225</v>
      </c>
      <c r="T177" s="48">
        <v>0.81072916666666661</v>
      </c>
      <c r="U177" s="111">
        <v>15.616666666666656</v>
      </c>
      <c r="V177" s="112">
        <v>55.449999999999875</v>
      </c>
      <c r="W177" s="113"/>
      <c r="X177" s="13"/>
      <c r="Y177" s="276"/>
      <c r="Z177" s="277"/>
      <c r="AA177" s="172">
        <f t="shared" si="49"/>
        <v>-371.95671776374456</v>
      </c>
      <c r="AB177" s="110">
        <f t="shared" si="50"/>
        <v>0.88728584310189562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2077</v>
      </c>
      <c r="G178" s="103">
        <f t="shared" si="51"/>
        <v>51987.310000000005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2927.6429130775336</v>
      </c>
      <c r="N178" s="106">
        <f t="shared" si="45"/>
        <v>731.91072826938341</v>
      </c>
      <c r="O178" s="108">
        <f t="shared" si="46"/>
        <v>0</v>
      </c>
      <c r="P178" s="109">
        <f t="shared" si="47"/>
        <v>-93.089271730616588</v>
      </c>
      <c r="Q178" s="110">
        <f t="shared" si="48"/>
        <v>0.88716451911440408</v>
      </c>
      <c r="R178" s="290"/>
      <c r="S178" s="47">
        <v>0.82113425925925931</v>
      </c>
      <c r="T178" s="48">
        <v>0.85069444444444442</v>
      </c>
      <c r="U178" s="111">
        <v>14.983333333333491</v>
      </c>
      <c r="V178" s="112">
        <v>42.566666666666549</v>
      </c>
      <c r="W178" s="113">
        <v>0.85069444444444442</v>
      </c>
      <c r="X178" s="116">
        <v>0.90347222222222201</v>
      </c>
      <c r="Y178" s="276"/>
      <c r="Z178" s="277"/>
      <c r="AA178" s="172">
        <f t="shared" si="49"/>
        <v>-372.35708692246635</v>
      </c>
      <c r="AB178" s="110">
        <f t="shared" si="50"/>
        <v>0.88716451911440408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2561</v>
      </c>
      <c r="G179" s="103">
        <f t="shared" si="51"/>
        <v>46558.979999999996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3132.7217125382067</v>
      </c>
      <c r="N179" s="106">
        <f t="shared" si="45"/>
        <v>1044.240570846069</v>
      </c>
      <c r="O179" s="108">
        <f t="shared" si="46"/>
        <v>0</v>
      </c>
      <c r="P179" s="109">
        <f t="shared" si="47"/>
        <v>-155.75942915393102</v>
      </c>
      <c r="Q179" s="110">
        <f t="shared" si="48"/>
        <v>0.87020047570505743</v>
      </c>
      <c r="R179" s="290"/>
      <c r="S179" s="47">
        <v>0.90347222222222201</v>
      </c>
      <c r="T179" s="48">
        <v>0.93753472222222223</v>
      </c>
      <c r="U179" s="111">
        <v>75.99999999999973</v>
      </c>
      <c r="V179" s="112">
        <v>49.05000000000031</v>
      </c>
      <c r="W179" s="113"/>
      <c r="X179" s="116"/>
      <c r="Y179" s="276"/>
      <c r="Z179" s="277"/>
      <c r="AA179" s="172">
        <f t="shared" si="49"/>
        <v>-467.2782874617933</v>
      </c>
      <c r="AB179" s="110">
        <f t="shared" si="50"/>
        <v>0.87020047570505743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3773</v>
      </c>
      <c r="G180" s="121">
        <f t="shared" si="51"/>
        <v>53878.439999999995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3131.1203319501888</v>
      </c>
      <c r="N180" s="106">
        <f t="shared" si="45"/>
        <v>1043.7067773167296</v>
      </c>
      <c r="O180" s="108">
        <f t="shared" si="46"/>
        <v>0</v>
      </c>
      <c r="P180" s="109">
        <f t="shared" si="47"/>
        <v>-156.29322268327041</v>
      </c>
      <c r="Q180" s="110">
        <f t="shared" si="48"/>
        <v>0.86975564776394132</v>
      </c>
      <c r="R180" s="290"/>
      <c r="S180" s="47">
        <v>0.94791666666666641</v>
      </c>
      <c r="T180" s="48">
        <v>0.99812500000000004</v>
      </c>
      <c r="U180" s="111">
        <v>14.949999999999619</v>
      </c>
      <c r="V180" s="112">
        <v>72.300000000000438</v>
      </c>
      <c r="W180" s="113"/>
      <c r="X180" s="50"/>
      <c r="Y180" s="276"/>
      <c r="Z180" s="277"/>
      <c r="AA180" s="172">
        <f t="shared" si="49"/>
        <v>-468.87966804981124</v>
      </c>
      <c r="AB180" s="110">
        <f t="shared" si="50"/>
        <v>0.86975564776394132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2990.8425703773069</v>
      </c>
      <c r="N191" s="138">
        <f>M191/L191</f>
        <v>854.5264486792305</v>
      </c>
      <c r="O191" s="139">
        <f>L191-I191</f>
        <v>0</v>
      </c>
      <c r="P191" s="140">
        <f>N191-K191</f>
        <v>-116.90212274934095</v>
      </c>
      <c r="Q191" s="141">
        <f>N191/K191</f>
        <v>0.87965957952273721</v>
      </c>
      <c r="R191" s="291"/>
      <c r="S191" s="142">
        <f>S175</f>
        <v>0.70833333333333337</v>
      </c>
      <c r="T191" s="143">
        <f>INDEX(T175:T190,COUNTA(T175:T190))</f>
        <v>0.99812500000000004</v>
      </c>
      <c r="U191" s="144"/>
      <c r="V191" s="166"/>
      <c r="W191" s="167"/>
      <c r="X191" s="138"/>
      <c r="Y191" s="279"/>
      <c r="Z191" s="280"/>
      <c r="AA191" s="174">
        <f>M191-J191</f>
        <v>-409.15742962269314</v>
      </c>
      <c r="AB191" s="141">
        <f>M191/J191</f>
        <v>0.87965957952273732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198" priority="1" operator="greaterThan">
      <formula>0</formula>
    </cfRule>
  </conditionalFormatting>
  <conditionalFormatting sqref="P5:P191 AA5:AA191">
    <cfRule type="cellIs" dxfId="197" priority="4" operator="lessThan">
      <formula>0</formula>
    </cfRule>
  </conditionalFormatting>
  <conditionalFormatting sqref="Q5:Q191 AB5:AB191">
    <cfRule type="cellIs" dxfId="196" priority="2" operator="greaterThan">
      <formula>1</formula>
    </cfRule>
    <cfRule type="cellIs" dxfId="195" priority="3" operator="lessThan">
      <formula>0.8</formula>
    </cfRule>
  </conditionalFormatting>
  <conditionalFormatting sqref="AC5:AC6 R5:R191 AC107:AC112">
    <cfRule type="cellIs" dxfId="194" priority="5" operator="lessThan">
      <formula>0.8</formula>
    </cfRule>
  </conditionalFormatting>
  <conditionalFormatting sqref="AC12:AC20">
    <cfRule type="cellIs" dxfId="193" priority="15" operator="lessThan">
      <formula>0.8</formula>
    </cfRule>
  </conditionalFormatting>
  <conditionalFormatting sqref="AC22:AC27">
    <cfRule type="cellIs" dxfId="192" priority="14" operator="lessThan">
      <formula>0.8</formula>
    </cfRule>
  </conditionalFormatting>
  <conditionalFormatting sqref="AC39:AC44">
    <cfRule type="cellIs" dxfId="191" priority="12" operator="lessThan">
      <formula>0.8</formula>
    </cfRule>
  </conditionalFormatting>
  <conditionalFormatting sqref="AC56">
    <cfRule type="cellIs" dxfId="190" priority="13" operator="lessThan">
      <formula>0.8</formula>
    </cfRule>
  </conditionalFormatting>
  <conditionalFormatting sqref="AC73">
    <cfRule type="cellIs" dxfId="189" priority="7" operator="lessThan">
      <formula>0.8</formula>
    </cfRule>
  </conditionalFormatting>
  <conditionalFormatting sqref="AC90:AC95">
    <cfRule type="cellIs" dxfId="188" priority="6" operator="lessThan">
      <formula>0.8</formula>
    </cfRule>
  </conditionalFormatting>
  <conditionalFormatting sqref="AC124">
    <cfRule type="cellIs" dxfId="187" priority="11" operator="lessThan">
      <formula>0.8</formula>
    </cfRule>
  </conditionalFormatting>
  <conditionalFormatting sqref="AC141">
    <cfRule type="cellIs" dxfId="186" priority="10" operator="lessThan">
      <formula>0.8</formula>
    </cfRule>
  </conditionalFormatting>
  <conditionalFormatting sqref="AC158">
    <cfRule type="cellIs" dxfId="185" priority="9" operator="lessThan">
      <formula>0.8</formula>
    </cfRule>
  </conditionalFormatting>
  <conditionalFormatting sqref="AC175:AC180">
    <cfRule type="cellIs" dxfId="184" priority="8" operator="lessThan">
      <formula>0.8</formula>
    </cfRule>
  </conditionalFormatting>
  <dataValidations count="1">
    <dataValidation type="list" allowBlank="1" showInputMessage="1" showErrorMessage="1" sqref="Y5:Z191" xr:uid="{6CE4C953-FFF2-4F0A-9ABF-16623E02410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A4A7-B1D5-4A52-B1A1-3490F0BAFC43}">
  <sheetPr>
    <tabColor theme="8" tint="0.59999389629810485"/>
    <pageSetUpPr fitToPage="1"/>
  </sheetPr>
  <dimension ref="A1:AG137"/>
  <sheetViews>
    <sheetView topLeftCell="H1" zoomScale="85" zoomScaleNormal="85" workbookViewId="0">
      <pane ySplit="4" topLeftCell="A107" activePane="bottomLeft" state="frozen"/>
      <selection activeCell="L40" sqref="L40"/>
      <selection pane="bottomLeft" activeCell="Q131" sqref="Q1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54427</v>
      </c>
      <c r="E1" s="88" t="s">
        <v>3</v>
      </c>
      <c r="F1" s="89">
        <f>SUM(G5:G123)</f>
        <v>2937959.9099999992</v>
      </c>
      <c r="G1" s="90" t="s">
        <v>84</v>
      </c>
      <c r="H1" s="91">
        <f>L21+L38+L55+L72+L89+L106+L123</f>
        <v>136.82142857142856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46061</v>
      </c>
      <c r="B2" s="332"/>
      <c r="C2" s="92" t="s">
        <v>40</v>
      </c>
      <c r="D2" s="93">
        <f>AVERAGE(N21,N38,N55,N72,N89,N106,N123)</f>
        <v>140.73825248027978</v>
      </c>
      <c r="E2" s="93" t="s">
        <v>91</v>
      </c>
      <c r="F2" s="94">
        <f>F1/D1</f>
        <v>53.979824535616501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45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183</v>
      </c>
      <c r="C5" s="362" t="s">
        <v>184</v>
      </c>
      <c r="D5" s="362"/>
      <c r="E5" s="147">
        <v>56.77</v>
      </c>
      <c r="F5" s="151">
        <v>3815</v>
      </c>
      <c r="G5" s="148">
        <f t="shared" ref="G5:G7" si="0">E5*F5</f>
        <v>216577.55000000002</v>
      </c>
      <c r="H5" s="149"/>
      <c r="I5" s="150">
        <v>25</v>
      </c>
      <c r="J5" s="151">
        <v>2000</v>
      </c>
      <c r="K5" s="152">
        <f>J5/I5</f>
        <v>80</v>
      </c>
      <c r="L5" s="153">
        <v>25</v>
      </c>
      <c r="M5" s="151">
        <f>F5/V5*60</f>
        <v>1779.2460163233582</v>
      </c>
      <c r="N5" s="152">
        <f>M5/L5</f>
        <v>71.169840652934326</v>
      </c>
      <c r="O5" s="154">
        <f>L5-I5</f>
        <v>0</v>
      </c>
      <c r="P5" s="155">
        <f>N5-K5</f>
        <v>-8.8301593470656741</v>
      </c>
      <c r="Q5" s="156">
        <f>N5/K5</f>
        <v>0.88962300816167905</v>
      </c>
      <c r="R5" s="289">
        <f>Q21</f>
        <v>0.89046427732814126</v>
      </c>
      <c r="S5" s="157">
        <v>0.29190972222222222</v>
      </c>
      <c r="T5" s="158">
        <v>0.38124999999999998</v>
      </c>
      <c r="U5" s="159"/>
      <c r="V5" s="160">
        <v>128.64999999999998</v>
      </c>
      <c r="W5" s="181"/>
      <c r="X5" s="152"/>
      <c r="Y5" s="12"/>
      <c r="Z5" s="198"/>
      <c r="AA5" s="292"/>
      <c r="AB5" s="293"/>
      <c r="AC5" s="12">
        <v>3</v>
      </c>
      <c r="AD5" s="198"/>
      <c r="AE5" s="178">
        <f>M5-J5</f>
        <v>-220.75398367664184</v>
      </c>
      <c r="AF5" s="132">
        <f>M5/J5</f>
        <v>0.88962300816167905</v>
      </c>
      <c r="AG5" s="373">
        <f>AF21</f>
        <v>0.89046427732814126</v>
      </c>
    </row>
    <row r="6" spans="1:33" ht="15.75" customHeight="1">
      <c r="A6" s="285"/>
      <c r="B6" s="100" t="s">
        <v>185</v>
      </c>
      <c r="C6" s="361" t="s">
        <v>186</v>
      </c>
      <c r="D6" s="361"/>
      <c r="E6" s="101">
        <v>77.34</v>
      </c>
      <c r="F6" s="102">
        <v>2469</v>
      </c>
      <c r="G6" s="103">
        <f t="shared" si="0"/>
        <v>190952.46000000002</v>
      </c>
      <c r="H6" s="26"/>
      <c r="I6" s="104">
        <v>25</v>
      </c>
      <c r="J6" s="105">
        <v>2000</v>
      </c>
      <c r="K6" s="106">
        <f t="shared" ref="K6:K42" si="1">J6/I6</f>
        <v>80</v>
      </c>
      <c r="L6" s="107">
        <v>25</v>
      </c>
      <c r="M6" s="105">
        <f>F6/V6*60</f>
        <v>1780.8855940693259</v>
      </c>
      <c r="N6" s="106">
        <f>M6/L6</f>
        <v>71.235423762773038</v>
      </c>
      <c r="O6" s="108">
        <f>L6-I6</f>
        <v>0</v>
      </c>
      <c r="P6" s="109">
        <f>N6-K6</f>
        <v>-8.7645762372269616</v>
      </c>
      <c r="Q6" s="110">
        <f>N6/K6</f>
        <v>0.890442797034663</v>
      </c>
      <c r="R6" s="290"/>
      <c r="S6" s="47">
        <v>0.38541666666666669</v>
      </c>
      <c r="T6" s="48">
        <v>0.44318287037037035</v>
      </c>
      <c r="U6" s="111">
        <v>6.0000000000000586</v>
      </c>
      <c r="V6" s="112">
        <v>83.18333333333328</v>
      </c>
      <c r="W6" s="113">
        <v>0.44318287037037035</v>
      </c>
      <c r="X6" s="116">
        <v>0.48158564814814814</v>
      </c>
      <c r="Y6" s="12"/>
      <c r="Z6" s="198"/>
      <c r="AA6" s="276"/>
      <c r="AB6" s="277"/>
      <c r="AC6" s="12">
        <v>2</v>
      </c>
      <c r="AD6" s="198"/>
      <c r="AE6" s="117">
        <f>M6-J6</f>
        <v>-219.11440593067414</v>
      </c>
      <c r="AF6" s="110">
        <f>M6/J6</f>
        <v>0.89044279703466289</v>
      </c>
      <c r="AG6" s="359"/>
    </row>
    <row r="7" spans="1:33" ht="15.75" customHeight="1">
      <c r="A7" s="285"/>
      <c r="B7" s="100" t="s">
        <v>185</v>
      </c>
      <c r="C7" s="361" t="s">
        <v>188</v>
      </c>
      <c r="D7" s="361"/>
      <c r="E7" s="101">
        <v>59.52</v>
      </c>
      <c r="F7" s="102">
        <v>5601</v>
      </c>
      <c r="G7" s="103">
        <f t="shared" si="0"/>
        <v>333371.52000000002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1782.6540535761642</v>
      </c>
      <c r="N7" s="106">
        <f>M7/L7</f>
        <v>71.306162143046564</v>
      </c>
      <c r="O7" s="108">
        <f>L7-I7</f>
        <v>0</v>
      </c>
      <c r="P7" s="109">
        <f>N7-K7</f>
        <v>-8.6938378569534365</v>
      </c>
      <c r="Q7" s="110">
        <f>N7/K7</f>
        <v>0.89132702678808207</v>
      </c>
      <c r="R7" s="290"/>
      <c r="S7" s="47">
        <v>0.48158564814814814</v>
      </c>
      <c r="T7" s="48">
        <v>0.61250000000000004</v>
      </c>
      <c r="U7" s="111">
        <v>55.300000000000011</v>
      </c>
      <c r="V7" s="112">
        <v>188.51666666666674</v>
      </c>
      <c r="W7" s="113"/>
      <c r="X7" s="116"/>
      <c r="Y7" s="12"/>
      <c r="Z7" s="198"/>
      <c r="AA7" s="276"/>
      <c r="AB7" s="277"/>
      <c r="AC7" s="12">
        <v>4</v>
      </c>
      <c r="AD7" s="198"/>
      <c r="AE7" s="117">
        <f>M7-J7</f>
        <v>-217.34594642383581</v>
      </c>
      <c r="AF7" s="110">
        <f>M7/J7</f>
        <v>0.89132702678808207</v>
      </c>
      <c r="AG7" s="359"/>
    </row>
    <row r="8" spans="1:33" ht="15.75" customHeight="1">
      <c r="A8" s="285"/>
      <c r="B8" s="100"/>
      <c r="C8" s="361"/>
      <c r="D8" s="36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0"/>
      <c r="S8" s="47"/>
      <c r="T8" s="48"/>
      <c r="U8" s="111"/>
      <c r="V8" s="112"/>
      <c r="W8" s="113"/>
      <c r="X8" s="116"/>
      <c r="Y8" s="12"/>
      <c r="Z8" s="198"/>
      <c r="AA8" s="276"/>
      <c r="AB8" s="277"/>
      <c r="AC8" s="12"/>
      <c r="AD8" s="198"/>
      <c r="AE8" s="117"/>
      <c r="AF8" s="110"/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25</v>
      </c>
      <c r="J21" s="137">
        <f t="shared" si="2"/>
        <v>2000</v>
      </c>
      <c r="K21" s="138">
        <f t="shared" ref="K21" si="3">J21/I21</f>
        <v>80</v>
      </c>
      <c r="L21" s="136">
        <f t="shared" ref="L21:M21" si="4">AVERAGE(L5:L20)</f>
        <v>25</v>
      </c>
      <c r="M21" s="137">
        <f t="shared" si="4"/>
        <v>1780.9285546562826</v>
      </c>
      <c r="N21" s="138">
        <f>M21/L21</f>
        <v>71.237142186251305</v>
      </c>
      <c r="O21" s="139">
        <f>L21-I21</f>
        <v>0</v>
      </c>
      <c r="P21" s="140">
        <f>N21-K21</f>
        <v>-8.7628578137486954</v>
      </c>
      <c r="Q21" s="141">
        <f>N21/K21</f>
        <v>0.89046427732814126</v>
      </c>
      <c r="R21" s="291"/>
      <c r="S21" s="142">
        <f>S5</f>
        <v>0.29190972222222222</v>
      </c>
      <c r="T21" s="143">
        <f>INDEX(T5:T20,COUNTA(T5:T20))</f>
        <v>0.61250000000000004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9</v>
      </c>
      <c r="AD21" s="180">
        <f>SUM(AD5:AD20)</f>
        <v>0</v>
      </c>
      <c r="AE21" s="168">
        <f>M21-J21</f>
        <v>-219.07144534371741</v>
      </c>
      <c r="AF21" s="141">
        <f>M21/J21</f>
        <v>0.89046427732814126</v>
      </c>
      <c r="AG21" s="360"/>
    </row>
    <row r="22" spans="1:33" ht="15.75" customHeight="1">
      <c r="A22" s="294" t="s">
        <v>189</v>
      </c>
      <c r="B22" s="146" t="s">
        <v>177</v>
      </c>
      <c r="C22" s="287" t="s">
        <v>178</v>
      </c>
      <c r="D22" s="288"/>
      <c r="E22" s="147">
        <v>19.7</v>
      </c>
      <c r="F22" s="159">
        <v>2907</v>
      </c>
      <c r="G22" s="148">
        <f t="shared" ref="G22:G25" si="5">E22*F22</f>
        <v>57267.9</v>
      </c>
      <c r="H22" s="149"/>
      <c r="I22" s="153">
        <v>13</v>
      </c>
      <c r="J22" s="151">
        <v>1200</v>
      </c>
      <c r="K22" s="152">
        <f>J22/I22</f>
        <v>92.307692307692307</v>
      </c>
      <c r="L22" s="153">
        <v>13</v>
      </c>
      <c r="M22" s="151">
        <f>F22/V22*60</f>
        <v>1079.5543635238289</v>
      </c>
      <c r="N22" s="152">
        <f>M22/L22</f>
        <v>83.042643347986839</v>
      </c>
      <c r="O22" s="154">
        <f>L22-I22</f>
        <v>0</v>
      </c>
      <c r="P22" s="155">
        <f>N22-K22</f>
        <v>-9.2650489597054673</v>
      </c>
      <c r="Q22" s="156">
        <f>N22/K22</f>
        <v>0.89962863626985745</v>
      </c>
      <c r="R22" s="289">
        <f>Q38</f>
        <v>0.89151971366611071</v>
      </c>
      <c r="S22" s="157">
        <v>0.20863425925925927</v>
      </c>
      <c r="T22" s="158">
        <v>0.32083333333333336</v>
      </c>
      <c r="U22" s="159"/>
      <c r="V22" s="160">
        <v>161.56666666666669</v>
      </c>
      <c r="W22" s="97"/>
      <c r="X22" s="98"/>
      <c r="Y22" s="12"/>
      <c r="Z22" s="198"/>
      <c r="AA22" s="292"/>
      <c r="AB22" s="293"/>
      <c r="AC22" s="12">
        <v>4</v>
      </c>
      <c r="AD22" s="198"/>
      <c r="AE22" s="115">
        <f>M22-J22</f>
        <v>-120.4456364761711</v>
      </c>
      <c r="AF22" s="156">
        <f>M22/J22</f>
        <v>0.89962863626985745</v>
      </c>
      <c r="AG22" s="358">
        <f>AF38</f>
        <v>0.89151971366611082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11">
        <v>2031</v>
      </c>
      <c r="G23" s="103">
        <f t="shared" si="5"/>
        <v>96208.47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1780.2775748721699</v>
      </c>
      <c r="N23" s="106">
        <f>M23/L23</f>
        <v>84.775122612960473</v>
      </c>
      <c r="O23" s="108">
        <f>L23-I23</f>
        <v>0</v>
      </c>
      <c r="P23" s="109">
        <f>N23-K23</f>
        <v>-10.462972625134768</v>
      </c>
      <c r="Q23" s="110">
        <f>N23/K23</f>
        <v>0.89013878743608499</v>
      </c>
      <c r="R23" s="290"/>
      <c r="S23" s="47">
        <v>0.32430555555555557</v>
      </c>
      <c r="T23" s="48">
        <v>0.37184027777777778</v>
      </c>
      <c r="U23" s="111">
        <v>4.9999999999999822</v>
      </c>
      <c r="V23" s="112">
        <v>68.449999999999989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-219.72242512783009</v>
      </c>
      <c r="AF23" s="110">
        <f>M23/J23</f>
        <v>0.89013878743608499</v>
      </c>
      <c r="AG23" s="359"/>
    </row>
    <row r="24" spans="1:33" ht="15.75" customHeight="1">
      <c r="A24" s="295"/>
      <c r="B24" s="163" t="s">
        <v>185</v>
      </c>
      <c r="C24" s="274" t="s">
        <v>196</v>
      </c>
      <c r="D24" s="275"/>
      <c r="E24" s="101">
        <v>53.76</v>
      </c>
      <c r="F24" s="111">
        <v>3707</v>
      </c>
      <c r="G24" s="103">
        <f t="shared" si="5"/>
        <v>199288.32000000001</v>
      </c>
      <c r="H24" s="26"/>
      <c r="I24" s="107">
        <v>20</v>
      </c>
      <c r="J24" s="105">
        <v>2000</v>
      </c>
      <c r="K24" s="106">
        <f t="shared" si="1"/>
        <v>100</v>
      </c>
      <c r="L24" s="107">
        <v>20</v>
      </c>
      <c r="M24" s="105">
        <f>F24/V24*60</f>
        <v>1779.3599999999994</v>
      </c>
      <c r="N24" s="106">
        <f>M24/L24</f>
        <v>88.967999999999975</v>
      </c>
      <c r="O24" s="108">
        <f>L24-I24</f>
        <v>0</v>
      </c>
      <c r="P24" s="109">
        <f>N24-K24</f>
        <v>-11.032000000000025</v>
      </c>
      <c r="Q24" s="110">
        <f>N24/K24</f>
        <v>0.8896799999999998</v>
      </c>
      <c r="R24" s="290"/>
      <c r="S24" s="47">
        <v>0.375</v>
      </c>
      <c r="T24" s="48">
        <v>0.46180555555555558</v>
      </c>
      <c r="U24" s="111">
        <v>4.5499999999999918</v>
      </c>
      <c r="V24" s="112">
        <v>125.00000000000003</v>
      </c>
      <c r="W24" s="113">
        <v>0.46180555555555558</v>
      </c>
      <c r="X24" s="116">
        <v>0.50069444444444444</v>
      </c>
      <c r="Y24" s="12"/>
      <c r="Z24" s="198"/>
      <c r="AA24" s="276"/>
      <c r="AB24" s="277"/>
      <c r="AC24" s="12">
        <v>3</v>
      </c>
      <c r="AD24" s="198"/>
      <c r="AE24" s="117">
        <f>M24-J24</f>
        <v>-220.64000000000055</v>
      </c>
      <c r="AF24" s="110">
        <f>M24/J24</f>
        <v>0.88967999999999969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2373</v>
      </c>
      <c r="G25" s="103">
        <f t="shared" si="5"/>
        <v>169788.15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1779.7499999999995</v>
      </c>
      <c r="N25" s="106">
        <f>M25/L25</f>
        <v>80.897727272727252</v>
      </c>
      <c r="O25" s="108">
        <f>L25-I25</f>
        <v>0</v>
      </c>
      <c r="P25" s="109">
        <f>N25-K25</f>
        <v>-10.011363636363654</v>
      </c>
      <c r="Q25" s="110">
        <f>N25/K25</f>
        <v>0.88987499999999975</v>
      </c>
      <c r="R25" s="290"/>
      <c r="S25" s="47">
        <v>0.50069444444444444</v>
      </c>
      <c r="T25" s="48">
        <v>0.55625000000000002</v>
      </c>
      <c r="U25" s="111">
        <v>55.999999999999957</v>
      </c>
      <c r="V25" s="112">
        <v>80.000000000000028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-220.25000000000045</v>
      </c>
      <c r="AF25" s="110">
        <f>M25/J25</f>
        <v>0.88987499999999975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19</v>
      </c>
      <c r="J38" s="137">
        <f t="shared" si="6"/>
        <v>1800</v>
      </c>
      <c r="K38" s="138">
        <f t="shared" ref="K38" si="7">J38/I38</f>
        <v>94.736842105263165</v>
      </c>
      <c r="L38" s="136">
        <f t="shared" ref="L38:M38" si="8">AVERAGE(L22:L37)</f>
        <v>19</v>
      </c>
      <c r="M38" s="137">
        <f t="shared" si="8"/>
        <v>1604.7354845989994</v>
      </c>
      <c r="N38" s="138">
        <f>M38/L38</f>
        <v>84.45976234731576</v>
      </c>
      <c r="O38" s="139">
        <f>L38-I38</f>
        <v>0</v>
      </c>
      <c r="P38" s="140">
        <f>N38-K38</f>
        <v>-10.277079757947405</v>
      </c>
      <c r="Q38" s="141">
        <f>N38/K38</f>
        <v>0.89151971366611071</v>
      </c>
      <c r="R38" s="291"/>
      <c r="S38" s="142">
        <f>S22</f>
        <v>0.20863425925925927</v>
      </c>
      <c r="T38" s="143">
        <f>INDEX(T22:T37,COUNTA(T22:T37))</f>
        <v>0.55625000000000002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10</v>
      </c>
      <c r="AD38" s="180">
        <f>SUM(AD22:AD37)</f>
        <v>0</v>
      </c>
      <c r="AE38" s="168">
        <f>M38-J38</f>
        <v>-195.26451540100061</v>
      </c>
      <c r="AF38" s="141">
        <f>M38/J38</f>
        <v>0.89151971366611082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620</v>
      </c>
      <c r="G39" s="148">
        <f t="shared" ref="G39:G42" si="9">E39*F39</f>
        <v>40548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1782.7476038338648</v>
      </c>
      <c r="N39" s="152">
        <f>M39/L39</f>
        <v>74.281150159744371</v>
      </c>
      <c r="O39" s="154">
        <f>L39-I39</f>
        <v>0</v>
      </c>
      <c r="P39" s="155">
        <f>N39-K39</f>
        <v>-9.0521831735889577</v>
      </c>
      <c r="Q39" s="156">
        <f>N39/K39</f>
        <v>0.8913738019169325</v>
      </c>
      <c r="R39" s="289">
        <f>Q55</f>
        <v>0.89026277838681211</v>
      </c>
      <c r="S39" s="157">
        <v>0.29175925925925927</v>
      </c>
      <c r="T39" s="158">
        <v>0.30625000000000002</v>
      </c>
      <c r="U39" s="159"/>
      <c r="V39" s="160">
        <v>20.866666666666678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-217.25239616613521</v>
      </c>
      <c r="AF39" s="156">
        <f>M39/J39</f>
        <v>0.89137380191693238</v>
      </c>
      <c r="AG39" s="281">
        <f>AF55</f>
        <v>0.89026277838681211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1612</v>
      </c>
      <c r="G40" s="103">
        <f t="shared" si="9"/>
        <v>95656.08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1780.1226993865032</v>
      </c>
      <c r="N40" s="106">
        <f>M40/L40</f>
        <v>74.171779141104295</v>
      </c>
      <c r="O40" s="108">
        <f>L40-I40</f>
        <v>0</v>
      </c>
      <c r="P40" s="109">
        <f>N40-K40</f>
        <v>-9.1615541922290333</v>
      </c>
      <c r="Q40" s="110">
        <f>N40/K40</f>
        <v>0.89006134969325157</v>
      </c>
      <c r="R40" s="290"/>
      <c r="S40" s="47">
        <v>0.30972222222222223</v>
      </c>
      <c r="T40" s="48">
        <v>0.34745370370370371</v>
      </c>
      <c r="U40" s="111">
        <v>4.9999999999999822</v>
      </c>
      <c r="V40" s="112">
        <v>54.333333333333329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>M40-J40</f>
        <v>-219.8773006134968</v>
      </c>
      <c r="AF40" s="110">
        <f>M40/J40</f>
        <v>0.89006134969325157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4392</v>
      </c>
      <c r="G41" s="103">
        <f t="shared" si="9"/>
        <v>257678.64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1779.5385481148001</v>
      </c>
      <c r="N41" s="106">
        <f>M41/L41</f>
        <v>77.371241222382608</v>
      </c>
      <c r="O41" s="108">
        <f>L41-I41</f>
        <v>0</v>
      </c>
      <c r="P41" s="109">
        <f>N41-K41</f>
        <v>-9.5852805167478294</v>
      </c>
      <c r="Q41" s="110">
        <f>N41/K41</f>
        <v>0.88976927405739992</v>
      </c>
      <c r="R41" s="290"/>
      <c r="S41" s="47">
        <v>0.35069444444444442</v>
      </c>
      <c r="T41" s="48">
        <v>0.45353009259259258</v>
      </c>
      <c r="U41" s="111">
        <v>4.6666666666666234</v>
      </c>
      <c r="V41" s="112">
        <v>148.08333333333334</v>
      </c>
      <c r="W41" s="113">
        <v>0.45353009259259258</v>
      </c>
      <c r="X41" s="116">
        <v>0.49236111111111114</v>
      </c>
      <c r="Y41" s="12"/>
      <c r="Z41" s="198"/>
      <c r="AA41" s="276"/>
      <c r="AB41" s="277"/>
      <c r="AC41" s="12">
        <v>4</v>
      </c>
      <c r="AD41" s="198"/>
      <c r="AE41" s="117">
        <f>M41-J41</f>
        <v>-220.46145188519995</v>
      </c>
      <c r="AF41" s="110">
        <f>M41/J41</f>
        <v>0.88976927405740003</v>
      </c>
      <c r="AG41" s="282"/>
    </row>
    <row r="42" spans="1:33" ht="15.75" customHeight="1">
      <c r="A42" s="285"/>
      <c r="B42" s="163" t="s">
        <v>185</v>
      </c>
      <c r="C42" s="274" t="s">
        <v>195</v>
      </c>
      <c r="D42" s="275"/>
      <c r="E42" s="101">
        <v>59.54</v>
      </c>
      <c r="F42" s="102">
        <v>3418</v>
      </c>
      <c r="G42" s="103">
        <f t="shared" si="9"/>
        <v>203507.72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1779.6933757593288</v>
      </c>
      <c r="N42" s="106">
        <f>M42/L42</f>
        <v>77.377972859101249</v>
      </c>
      <c r="O42" s="108">
        <f>L42-I42</f>
        <v>0</v>
      </c>
      <c r="P42" s="109">
        <f>N42-K42</f>
        <v>-9.5785488800291887</v>
      </c>
      <c r="Q42" s="110">
        <f>N42/K42</f>
        <v>0.88984668787966437</v>
      </c>
      <c r="R42" s="290"/>
      <c r="S42" s="47">
        <v>0.49236111111111114</v>
      </c>
      <c r="T42" s="48">
        <v>0.57238425925925929</v>
      </c>
      <c r="U42" s="111">
        <v>55.916666666666721</v>
      </c>
      <c r="V42" s="112">
        <v>115.23333333333333</v>
      </c>
      <c r="W42" s="113"/>
      <c r="X42" s="116"/>
      <c r="Y42" s="12"/>
      <c r="Z42" s="198"/>
      <c r="AA42" s="276"/>
      <c r="AB42" s="277"/>
      <c r="AC42" s="12">
        <v>3</v>
      </c>
      <c r="AD42" s="198"/>
      <c r="AE42" s="117">
        <f>M42-J42</f>
        <v>-220.30662424067123</v>
      </c>
      <c r="AF42" s="110">
        <f>M42/J42</f>
        <v>0.88984668787966437</v>
      </c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07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23.5</v>
      </c>
      <c r="J55" s="137">
        <f t="shared" si="10"/>
        <v>2000</v>
      </c>
      <c r="K55" s="138">
        <f t="shared" ref="K55" si="11">J55/I55</f>
        <v>85.106382978723403</v>
      </c>
      <c r="L55" s="136">
        <f t="shared" ref="L55:M55" si="12">AVERAGE(L39:L54)</f>
        <v>23.5</v>
      </c>
      <c r="M55" s="137">
        <f t="shared" si="12"/>
        <v>1780.5255567736242</v>
      </c>
      <c r="N55" s="138">
        <f t="shared" ref="N55:N62" si="13">M55/L55</f>
        <v>75.767044969090392</v>
      </c>
      <c r="O55" s="139">
        <f t="shared" ref="O55:O62" si="14">L55-I55</f>
        <v>0</v>
      </c>
      <c r="P55" s="140">
        <f t="shared" ref="P55:P62" si="15">N55-K55</f>
        <v>-9.3393380096330105</v>
      </c>
      <c r="Q55" s="141">
        <f t="shared" ref="Q55:Q62" si="16">N55/K55</f>
        <v>0.89026277838681211</v>
      </c>
      <c r="R55" s="291"/>
      <c r="S55" s="142">
        <f>S39</f>
        <v>0.29175925925925927</v>
      </c>
      <c r="T55" s="143">
        <f>INDEX(T39:T54,COUNTA(T39:T54))</f>
        <v>0.57238425925925929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9</v>
      </c>
      <c r="AD55" s="191">
        <f>SUM(AD39:AD54)</f>
        <v>0</v>
      </c>
      <c r="AE55" s="168">
        <f t="shared" ref="AE55:AE62" si="17">M55-J55</f>
        <v>-219.4744432263758</v>
      </c>
      <c r="AF55" s="141">
        <f t="shared" ref="AF55:AF62" si="18">M55/J55</f>
        <v>0.89026277838681211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202</v>
      </c>
      <c r="D56" s="362"/>
      <c r="E56" s="147">
        <v>71.84</v>
      </c>
      <c r="F56" s="97">
        <v>793</v>
      </c>
      <c r="G56" s="148">
        <f t="shared" ref="G56:G62" si="19">E56*F56</f>
        <v>56969.120000000003</v>
      </c>
      <c r="H56" s="149"/>
      <c r="I56" s="150">
        <v>19</v>
      </c>
      <c r="J56" s="151">
        <v>1800</v>
      </c>
      <c r="K56" s="152">
        <f>J56/I56</f>
        <v>94.736842105263165</v>
      </c>
      <c r="L56" s="153">
        <v>19</v>
      </c>
      <c r="M56" s="151">
        <f t="shared" ref="M56:M62" si="20">F56/V56*60</f>
        <v>1605.6242969628811</v>
      </c>
      <c r="N56" s="152">
        <f t="shared" si="13"/>
        <v>84.506541945414796</v>
      </c>
      <c r="O56" s="154">
        <f t="shared" si="14"/>
        <v>0</v>
      </c>
      <c r="P56" s="155">
        <f t="shared" si="15"/>
        <v>-10.230300159848369</v>
      </c>
      <c r="Q56" s="156">
        <f t="shared" si="16"/>
        <v>0.89201349831271171</v>
      </c>
      <c r="R56" s="289">
        <f>Q72</f>
        <v>0.89141926554502071</v>
      </c>
      <c r="S56" s="157">
        <v>0.29192129629629632</v>
      </c>
      <c r="T56" s="158">
        <v>0.3125</v>
      </c>
      <c r="U56" s="159"/>
      <c r="V56" s="160">
        <v>29.633333333333304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-194.37570303711891</v>
      </c>
      <c r="AF56" s="156">
        <f t="shared" si="18"/>
        <v>0.89201349831271171</v>
      </c>
      <c r="AG56" s="281">
        <f>AF72</f>
        <v>0.89141926554502071</v>
      </c>
    </row>
    <row r="57" spans="1:33" ht="15.75" customHeight="1">
      <c r="A57" s="295"/>
      <c r="B57" s="100" t="s">
        <v>198</v>
      </c>
      <c r="C57" s="361" t="s">
        <v>226</v>
      </c>
      <c r="D57" s="361"/>
      <c r="E57" s="101">
        <v>56.43</v>
      </c>
      <c r="F57" s="102">
        <v>1192</v>
      </c>
      <c r="G57" s="103">
        <f t="shared" si="19"/>
        <v>67264.56</v>
      </c>
      <c r="H57" s="26"/>
      <c r="I57" s="104">
        <v>19</v>
      </c>
      <c r="J57" s="105">
        <v>1800</v>
      </c>
      <c r="K57" s="106">
        <f t="shared" ref="K57:K62" si="21">J57/I57</f>
        <v>94.736842105263165</v>
      </c>
      <c r="L57" s="107">
        <v>19</v>
      </c>
      <c r="M57" s="105">
        <f t="shared" si="20"/>
        <v>1605.3872053872049</v>
      </c>
      <c r="N57" s="106">
        <f t="shared" si="13"/>
        <v>84.494063441431834</v>
      </c>
      <c r="O57" s="108">
        <f t="shared" si="14"/>
        <v>0</v>
      </c>
      <c r="P57" s="109">
        <f t="shared" si="15"/>
        <v>-10.242778663831331</v>
      </c>
      <c r="Q57" s="110">
        <f t="shared" si="16"/>
        <v>0.89188178077066926</v>
      </c>
      <c r="R57" s="290"/>
      <c r="S57" s="47">
        <v>0.3162847222222222</v>
      </c>
      <c r="T57" s="48">
        <v>0.34722222222222221</v>
      </c>
      <c r="U57" s="111">
        <v>5.4499999999999726</v>
      </c>
      <c r="V57" s="112">
        <v>44.550000000000011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-194.61279461279514</v>
      </c>
      <c r="AF57" s="110">
        <f t="shared" si="18"/>
        <v>0.89188178077066937</v>
      </c>
      <c r="AG57" s="282"/>
    </row>
    <row r="58" spans="1:33" ht="15.75" customHeight="1">
      <c r="A58" s="295"/>
      <c r="B58" s="100" t="s">
        <v>190</v>
      </c>
      <c r="C58" s="361" t="s">
        <v>191</v>
      </c>
      <c r="D58" s="361"/>
      <c r="E58" s="101">
        <v>57.3</v>
      </c>
      <c r="F58" s="102">
        <v>1396</v>
      </c>
      <c r="G58" s="103">
        <f t="shared" si="19"/>
        <v>79990.8</v>
      </c>
      <c r="H58" s="26"/>
      <c r="I58" s="104">
        <v>22</v>
      </c>
      <c r="J58" s="105">
        <v>1800</v>
      </c>
      <c r="K58" s="106">
        <f t="shared" si="21"/>
        <v>81.818181818181813</v>
      </c>
      <c r="L58" s="107">
        <v>22</v>
      </c>
      <c r="M58" s="105">
        <f t="shared" si="20"/>
        <v>1604.5977011494253</v>
      </c>
      <c r="N58" s="106">
        <f t="shared" si="13"/>
        <v>72.936259143155695</v>
      </c>
      <c r="O58" s="108">
        <f t="shared" si="14"/>
        <v>0</v>
      </c>
      <c r="P58" s="109">
        <f t="shared" si="15"/>
        <v>-8.881922675026118</v>
      </c>
      <c r="Q58" s="110">
        <f t="shared" si="16"/>
        <v>0.89144316730523632</v>
      </c>
      <c r="R58" s="290"/>
      <c r="S58" s="47">
        <v>0.35069444444444442</v>
      </c>
      <c r="T58" s="48">
        <v>0.38694444444444442</v>
      </c>
      <c r="U58" s="111">
        <v>4.9999999999999822</v>
      </c>
      <c r="V58" s="112">
        <v>52.2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-195.40229885057465</v>
      </c>
      <c r="AF58" s="110">
        <f t="shared" si="18"/>
        <v>0.89144316730523632</v>
      </c>
      <c r="AG58" s="282"/>
    </row>
    <row r="59" spans="1:33" ht="15.75" customHeight="1">
      <c r="A59" s="295"/>
      <c r="B59" s="100" t="s">
        <v>177</v>
      </c>
      <c r="C59" s="361" t="s">
        <v>201</v>
      </c>
      <c r="D59" s="361"/>
      <c r="E59" s="101">
        <v>57.73</v>
      </c>
      <c r="F59" s="102">
        <v>811</v>
      </c>
      <c r="G59" s="103">
        <f t="shared" si="19"/>
        <v>46819.03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1605.0577240241907</v>
      </c>
      <c r="N59" s="106">
        <f t="shared" si="13"/>
        <v>72.95716927382685</v>
      </c>
      <c r="O59" s="108">
        <f t="shared" si="14"/>
        <v>0</v>
      </c>
      <c r="P59" s="109">
        <f t="shared" si="15"/>
        <v>-8.8610125443549634</v>
      </c>
      <c r="Q59" s="110">
        <f t="shared" si="16"/>
        <v>0.89169873556899493</v>
      </c>
      <c r="R59" s="290"/>
      <c r="S59" s="47">
        <v>0.39027777777777778</v>
      </c>
      <c r="T59" s="48">
        <v>0.4113310185185185</v>
      </c>
      <c r="U59" s="111">
        <v>4.8000000000000309</v>
      </c>
      <c r="V59" s="112">
        <v>30.316666666666634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-194.94227597580925</v>
      </c>
      <c r="AF59" s="200">
        <f t="shared" si="18"/>
        <v>0.89169873556899482</v>
      </c>
      <c r="AG59" s="282"/>
    </row>
    <row r="60" spans="1:33" ht="15.75" customHeight="1">
      <c r="A60" s="296"/>
      <c r="B60" s="100" t="s">
        <v>177</v>
      </c>
      <c r="C60" s="361" t="s">
        <v>200</v>
      </c>
      <c r="D60" s="361"/>
      <c r="E60" s="101">
        <v>57.73</v>
      </c>
      <c r="F60" s="105">
        <v>1225</v>
      </c>
      <c r="G60" s="103">
        <f t="shared" si="19"/>
        <v>70719.25</v>
      </c>
      <c r="H60" s="13"/>
      <c r="I60" s="104">
        <v>22</v>
      </c>
      <c r="J60" s="105">
        <v>1800</v>
      </c>
      <c r="K60" s="106">
        <f t="shared" si="21"/>
        <v>81.818181818181813</v>
      </c>
      <c r="L60" s="118">
        <v>22</v>
      </c>
      <c r="M60" s="105">
        <f t="shared" si="20"/>
        <v>1604.2197162604584</v>
      </c>
      <c r="N60" s="106">
        <f t="shared" si="13"/>
        <v>72.919078011839019</v>
      </c>
      <c r="O60" s="108">
        <f t="shared" si="14"/>
        <v>0</v>
      </c>
      <c r="P60" s="109">
        <f t="shared" si="15"/>
        <v>-8.8991038063427936</v>
      </c>
      <c r="Q60" s="110">
        <f t="shared" si="16"/>
        <v>0.89123317570025473</v>
      </c>
      <c r="R60" s="290"/>
      <c r="S60" s="47">
        <v>0.41471064814814818</v>
      </c>
      <c r="T60" s="48">
        <v>0.4465277777777778</v>
      </c>
      <c r="U60" s="111">
        <v>4.8666666666667346</v>
      </c>
      <c r="V60" s="112">
        <v>45.816666666666663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-195.78028373954157</v>
      </c>
      <c r="AF60" s="200">
        <f t="shared" si="18"/>
        <v>0.89123317570025473</v>
      </c>
      <c r="AG60" s="282"/>
    </row>
    <row r="61" spans="1:33" ht="15.75" customHeight="1">
      <c r="A61" s="296"/>
      <c r="B61" s="100" t="s">
        <v>198</v>
      </c>
      <c r="C61" s="361" t="s">
        <v>199</v>
      </c>
      <c r="D61" s="361"/>
      <c r="E61" s="101">
        <v>32.06</v>
      </c>
      <c r="F61" s="105">
        <v>991</v>
      </c>
      <c r="G61" s="121">
        <f t="shared" si="19"/>
        <v>31771.460000000003</v>
      </c>
      <c r="H61" s="122"/>
      <c r="I61" s="104">
        <v>19</v>
      </c>
      <c r="J61" s="105">
        <v>3600</v>
      </c>
      <c r="K61" s="106">
        <f t="shared" si="21"/>
        <v>189.47368421052633</v>
      </c>
      <c r="L61" s="107">
        <v>19</v>
      </c>
      <c r="M61" s="105">
        <f t="shared" si="20"/>
        <v>3211.1611161116039</v>
      </c>
      <c r="N61" s="106">
        <f t="shared" si="13"/>
        <v>169.00847979534757</v>
      </c>
      <c r="O61" s="108">
        <f t="shared" si="14"/>
        <v>0</v>
      </c>
      <c r="P61" s="109">
        <f t="shared" si="15"/>
        <v>-20.465204415178761</v>
      </c>
      <c r="Q61" s="110">
        <f t="shared" si="16"/>
        <v>0.89198919891988993</v>
      </c>
      <c r="R61" s="290"/>
      <c r="S61" s="47">
        <v>0.45033564814814814</v>
      </c>
      <c r="T61" s="48">
        <v>0.46319444444444446</v>
      </c>
      <c r="U61" s="111">
        <v>5.4833333333332845</v>
      </c>
      <c r="V61" s="112">
        <v>18.516666666666708</v>
      </c>
      <c r="W61" s="113">
        <v>0.46319444444444446</v>
      </c>
      <c r="X61" s="116">
        <v>0.50208333333333333</v>
      </c>
      <c r="Y61" s="12"/>
      <c r="Z61" s="198"/>
      <c r="AA61" s="276"/>
      <c r="AB61" s="277"/>
      <c r="AC61" s="12">
        <v>1</v>
      </c>
      <c r="AD61" s="198"/>
      <c r="AE61" s="199">
        <f t="shared" si="17"/>
        <v>-388.83888388839614</v>
      </c>
      <c r="AF61" s="200">
        <f t="shared" si="18"/>
        <v>0.89198919891988993</v>
      </c>
      <c r="AG61" s="282"/>
    </row>
    <row r="62" spans="1:33" ht="15.75" customHeight="1">
      <c r="A62" s="296"/>
      <c r="B62" s="100" t="s">
        <v>179</v>
      </c>
      <c r="C62" s="361" t="s">
        <v>181</v>
      </c>
      <c r="D62" s="361"/>
      <c r="E62" s="101">
        <v>29.97</v>
      </c>
      <c r="F62" s="105">
        <v>3145</v>
      </c>
      <c r="G62" s="121">
        <f t="shared" si="19"/>
        <v>94255.65</v>
      </c>
      <c r="H62" s="62"/>
      <c r="I62" s="104">
        <v>21</v>
      </c>
      <c r="J62" s="105">
        <v>2790</v>
      </c>
      <c r="K62" s="106">
        <f t="shared" si="21"/>
        <v>132.85714285714286</v>
      </c>
      <c r="L62" s="107">
        <v>21</v>
      </c>
      <c r="M62" s="105">
        <f t="shared" si="20"/>
        <v>2482.8947368421032</v>
      </c>
      <c r="N62" s="106">
        <f t="shared" si="13"/>
        <v>118.23308270676682</v>
      </c>
      <c r="O62" s="123">
        <f t="shared" si="14"/>
        <v>0</v>
      </c>
      <c r="P62" s="124">
        <f t="shared" si="15"/>
        <v>-14.624060150376039</v>
      </c>
      <c r="Q62" s="125">
        <f t="shared" si="16"/>
        <v>0.88992642897566421</v>
      </c>
      <c r="R62" s="290"/>
      <c r="S62" s="47">
        <v>0.50208333333333333</v>
      </c>
      <c r="T62" s="48">
        <v>0.55486111111111114</v>
      </c>
      <c r="U62" s="111">
        <v>55.999999999999957</v>
      </c>
      <c r="V62" s="112">
        <v>76.000000000000057</v>
      </c>
      <c r="W62" s="113"/>
      <c r="X62" s="116"/>
      <c r="Y62" s="12"/>
      <c r="Z62" s="198"/>
      <c r="AA62" s="276"/>
      <c r="AB62" s="277"/>
      <c r="AC62" s="12">
        <v>1</v>
      </c>
      <c r="AD62" s="198"/>
      <c r="AE62" s="199">
        <f t="shared" si="17"/>
        <v>-307.10526315789684</v>
      </c>
      <c r="AF62" s="200">
        <f t="shared" si="18"/>
        <v>0.88992642897566421</v>
      </c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07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07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20.571428571428573</v>
      </c>
      <c r="J72" s="137">
        <f t="shared" si="22"/>
        <v>2198.5714285714284</v>
      </c>
      <c r="K72" s="138">
        <f t="shared" ref="K72:K73" si="23">J72/I72</f>
        <v>106.87499999999999</v>
      </c>
      <c r="L72" s="136">
        <f t="shared" ref="L72:M72" si="24">AVERAGE(L56:L71)</f>
        <v>20.571428571428573</v>
      </c>
      <c r="M72" s="137">
        <f t="shared" si="24"/>
        <v>1959.8489281054096</v>
      </c>
      <c r="N72" s="138">
        <f>M72/L72</f>
        <v>95.270434005124073</v>
      </c>
      <c r="O72" s="139">
        <f>L72-I72</f>
        <v>0</v>
      </c>
      <c r="P72" s="140">
        <f>N72-K72</f>
        <v>-11.604565994875912</v>
      </c>
      <c r="Q72" s="141">
        <f>N72/K72</f>
        <v>0.89141926554502071</v>
      </c>
      <c r="R72" s="291"/>
      <c r="S72" s="142">
        <f>S56</f>
        <v>0.29192129629629632</v>
      </c>
      <c r="T72" s="143">
        <f>INDEX(T56:T71,COUNTA(T56:T71))</f>
        <v>0.55486111111111114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7</v>
      </c>
      <c r="AD72" s="191">
        <f>SUM(AD56:AD71)</f>
        <v>0</v>
      </c>
      <c r="AE72" s="168">
        <f>M72-J72</f>
        <v>-238.7225004660188</v>
      </c>
      <c r="AF72" s="141">
        <f>M72/J72</f>
        <v>0.89141926554502071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877</v>
      </c>
      <c r="G73" s="121">
        <f t="shared" ref="G73" si="25">E73*F73</f>
        <v>23722.850000000002</v>
      </c>
      <c r="H73" s="122"/>
      <c r="I73" s="104">
        <v>6</v>
      </c>
      <c r="J73" s="105">
        <v>3273</v>
      </c>
      <c r="K73" s="106">
        <f t="shared" si="23"/>
        <v>545.5</v>
      </c>
      <c r="L73" s="107">
        <v>6</v>
      </c>
      <c r="M73" s="105">
        <f>F73/V73*60</f>
        <v>2958.9503280224876</v>
      </c>
      <c r="N73" s="106">
        <f>M73/L73</f>
        <v>493.15838800374792</v>
      </c>
      <c r="O73" s="108">
        <f>L73-I73</f>
        <v>0</v>
      </c>
      <c r="P73" s="109">
        <f>N73-K73</f>
        <v>-52.341611996252084</v>
      </c>
      <c r="Q73" s="110">
        <f>N73/K73</f>
        <v>0.90404837397570659</v>
      </c>
      <c r="R73" s="289">
        <f>Q89</f>
        <v>0.90404837397570659</v>
      </c>
      <c r="S73" s="47">
        <v>0.44112268518518516</v>
      </c>
      <c r="T73" s="48">
        <v>0.45347222222222222</v>
      </c>
      <c r="U73" s="111">
        <v>5.2166666666666295</v>
      </c>
      <c r="V73" s="112">
        <v>17.783333333333367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-314.04967197751239</v>
      </c>
      <c r="AF73" s="156">
        <f>M73/J73</f>
        <v>0.90404837397570659</v>
      </c>
      <c r="AG73" s="281">
        <f>AF89</f>
        <v>0.90404837397570659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3273</v>
      </c>
      <c r="K89" s="138">
        <f t="shared" ref="K89" si="27">J89/I89</f>
        <v>545.5</v>
      </c>
      <c r="L89" s="136">
        <f t="shared" ref="L89:M89" si="28">AVERAGE(L73:L88)</f>
        <v>6</v>
      </c>
      <c r="M89" s="137">
        <f t="shared" si="28"/>
        <v>2958.9503280224876</v>
      </c>
      <c r="N89" s="138">
        <f>M89/L89</f>
        <v>493.15838800374792</v>
      </c>
      <c r="O89" s="139">
        <f>L89-I89</f>
        <v>0</v>
      </c>
      <c r="P89" s="140">
        <f>N89-K89</f>
        <v>-52.341611996252084</v>
      </c>
      <c r="Q89" s="141">
        <f>N89/K89</f>
        <v>0.90404837397570659</v>
      </c>
      <c r="R89" s="291"/>
      <c r="S89" s="142">
        <f>S73</f>
        <v>0.44112268518518516</v>
      </c>
      <c r="T89" s="143">
        <f>INDEX(T73:T88,COUNTA(T73:T88))</f>
        <v>0.45347222222222222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-314.04967197751239</v>
      </c>
      <c r="AF89" s="141">
        <f>M89/J89</f>
        <v>0.90404837397570659</v>
      </c>
      <c r="AG89" s="283"/>
    </row>
    <row r="90" spans="1:33" ht="15.75" customHeight="1">
      <c r="A90" s="284" t="s">
        <v>229</v>
      </c>
      <c r="B90" s="146" t="s">
        <v>183</v>
      </c>
      <c r="C90" s="287" t="s">
        <v>208</v>
      </c>
      <c r="D90" s="288"/>
      <c r="E90" s="147">
        <v>56.79</v>
      </c>
      <c r="F90" s="97">
        <v>1974</v>
      </c>
      <c r="G90" s="148">
        <f t="shared" ref="G90:G92" si="29">E90*F90</f>
        <v>112103.45999999999</v>
      </c>
      <c r="H90" s="149"/>
      <c r="I90" s="150">
        <v>23</v>
      </c>
      <c r="J90" s="151">
        <v>2000</v>
      </c>
      <c r="K90" s="152">
        <f>J90/I90</f>
        <v>86.956521739130437</v>
      </c>
      <c r="L90" s="153">
        <v>23</v>
      </c>
      <c r="M90" s="151">
        <f>F90/V90*60</f>
        <v>1779.7145003756571</v>
      </c>
      <c r="N90" s="152">
        <f>M90/L90</f>
        <v>77.378891320680736</v>
      </c>
      <c r="O90" s="154">
        <f>L90-I90</f>
        <v>0</v>
      </c>
      <c r="P90" s="155">
        <f>N90-K90</f>
        <v>-9.5776304184497008</v>
      </c>
      <c r="Q90" s="156">
        <f>N90/K90</f>
        <v>0.88985725018782846</v>
      </c>
      <c r="R90" s="289">
        <f>Q106</f>
        <v>0.88978495224506826</v>
      </c>
      <c r="S90" s="157">
        <v>0.70864583333333331</v>
      </c>
      <c r="T90" s="158">
        <v>0.75486111111111109</v>
      </c>
      <c r="U90" s="159"/>
      <c r="V90" s="160">
        <v>66.550000000000011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-220.28549962434295</v>
      </c>
      <c r="AF90" s="156">
        <f>M90/J90</f>
        <v>0.88985725018782857</v>
      </c>
      <c r="AG90" s="281">
        <f>AF106</f>
        <v>0.88978495224506837</v>
      </c>
    </row>
    <row r="91" spans="1:33" ht="15.75" customHeight="1">
      <c r="A91" s="285"/>
      <c r="B91" s="163" t="s">
        <v>183</v>
      </c>
      <c r="C91" s="274" t="s">
        <v>209</v>
      </c>
      <c r="D91" s="275"/>
      <c r="E91" s="101">
        <v>56.87</v>
      </c>
      <c r="F91" s="102">
        <v>1486</v>
      </c>
      <c r="G91" s="103">
        <f t="shared" si="29"/>
        <v>84508.819999999992</v>
      </c>
      <c r="H91" s="26"/>
      <c r="I91" s="104">
        <v>23</v>
      </c>
      <c r="J91" s="105">
        <v>2000</v>
      </c>
      <c r="K91" s="106">
        <f t="shared" ref="K91:K92" si="30">J91/I91</f>
        <v>86.956521739130437</v>
      </c>
      <c r="L91" s="107">
        <v>23</v>
      </c>
      <c r="M91" s="105">
        <f>F91/V91*60</f>
        <v>1779.6407185628746</v>
      </c>
      <c r="N91" s="106">
        <f>M91/L91</f>
        <v>77.375683415777161</v>
      </c>
      <c r="O91" s="108">
        <f>L91-I91</f>
        <v>0</v>
      </c>
      <c r="P91" s="109">
        <f>N91-K91</f>
        <v>-9.5808383233532766</v>
      </c>
      <c r="Q91" s="110">
        <f>N91/K91</f>
        <v>0.88982035928143732</v>
      </c>
      <c r="R91" s="290"/>
      <c r="S91" s="47">
        <v>0.7583333333333333</v>
      </c>
      <c r="T91" s="48">
        <v>0.79312499999999997</v>
      </c>
      <c r="U91" s="111">
        <v>4.9999999999999822</v>
      </c>
      <c r="V91" s="112">
        <v>50.099999999999994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-220.35928143712545</v>
      </c>
      <c r="AF91" s="110">
        <f>M91/J91</f>
        <v>0.88982035928143732</v>
      </c>
      <c r="AG91" s="282"/>
    </row>
    <row r="92" spans="1:33" ht="15.75" customHeight="1">
      <c r="A92" s="285"/>
      <c r="B92" s="163" t="s">
        <v>183</v>
      </c>
      <c r="C92" s="274" t="s">
        <v>210</v>
      </c>
      <c r="D92" s="275"/>
      <c r="E92" s="101">
        <v>47.6</v>
      </c>
      <c r="F92" s="102">
        <v>1853</v>
      </c>
      <c r="G92" s="103">
        <f t="shared" si="29"/>
        <v>88202.8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1779.3544945318779</v>
      </c>
      <c r="N92" s="106">
        <f>M92/L92</f>
        <v>77.363238892690347</v>
      </c>
      <c r="O92" s="108">
        <f>L92-I92</f>
        <v>0</v>
      </c>
      <c r="P92" s="109">
        <f>N92-K92</f>
        <v>-9.5932828464400899</v>
      </c>
      <c r="Q92" s="110">
        <f>N92/K92</f>
        <v>0.889677247265939</v>
      </c>
      <c r="R92" s="290"/>
      <c r="S92" s="47">
        <v>0.79722222222222228</v>
      </c>
      <c r="T92" s="48">
        <v>0.84061342592592592</v>
      </c>
      <c r="U92" s="111">
        <v>5.9000000000001229</v>
      </c>
      <c r="V92" s="112">
        <v>62.483333333333242</v>
      </c>
      <c r="W92" s="113"/>
      <c r="X92" s="116"/>
      <c r="Y92" s="12"/>
      <c r="Z92" s="198"/>
      <c r="AA92" s="276"/>
      <c r="AB92" s="277"/>
      <c r="AC92" s="12">
        <v>2</v>
      </c>
      <c r="AD92" s="198"/>
      <c r="AE92" s="117">
        <f>M92-J92</f>
        <v>-220.64550546812211</v>
      </c>
      <c r="AF92" s="110">
        <f>M92/J92</f>
        <v>0.889677247265939</v>
      </c>
      <c r="AG92" s="282"/>
    </row>
    <row r="93" spans="1:33" ht="15.75" customHeight="1">
      <c r="A93" s="285"/>
      <c r="B93" s="163"/>
      <c r="C93" s="274"/>
      <c r="D93" s="275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282"/>
    </row>
    <row r="94" spans="1:33" ht="15.75" customHeight="1">
      <c r="A94" s="285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85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85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85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85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85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85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85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85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85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85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85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23</v>
      </c>
      <c r="J106" s="137">
        <f t="shared" si="31"/>
        <v>2000</v>
      </c>
      <c r="K106" s="138">
        <f t="shared" ref="K106" si="32">J106/I106</f>
        <v>86.956521739130437</v>
      </c>
      <c r="L106" s="136">
        <f t="shared" ref="L106:M106" si="33">AVERAGE(L90:L105)</f>
        <v>23</v>
      </c>
      <c r="M106" s="137">
        <f t="shared" si="33"/>
        <v>1779.5699044901367</v>
      </c>
      <c r="N106" s="138">
        <f>M106/L106</f>
        <v>77.37260454304942</v>
      </c>
      <c r="O106" s="139">
        <f>L106-I106</f>
        <v>0</v>
      </c>
      <c r="P106" s="140">
        <f>N106-K106</f>
        <v>-9.5839171960810177</v>
      </c>
      <c r="Q106" s="141">
        <f>N106/K106</f>
        <v>0.88978495224506826</v>
      </c>
      <c r="R106" s="291"/>
      <c r="S106" s="142">
        <f>S90</f>
        <v>0.70864583333333331</v>
      </c>
      <c r="T106" s="143">
        <f>INDEX(T90:T105,COUNTA(T90:T105))</f>
        <v>0.84061342592592592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4</v>
      </c>
      <c r="AD106" s="180">
        <f t="shared" si="35"/>
        <v>0</v>
      </c>
      <c r="AE106" s="168">
        <f>M106-J106</f>
        <v>-220.43009550986335</v>
      </c>
      <c r="AF106" s="141">
        <f>M106/J106</f>
        <v>0.88978495224506837</v>
      </c>
      <c r="AG106" s="283"/>
    </row>
    <row r="107" spans="1:33" ht="15.75" customHeight="1">
      <c r="A107" s="29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1375</v>
      </c>
      <c r="G107" s="148">
        <f t="shared" ref="G107:G110" si="36">E107*F107</f>
        <v>78787.5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1781.8574514038921</v>
      </c>
      <c r="N107" s="152">
        <f>M107/L107</f>
        <v>84.850354828756764</v>
      </c>
      <c r="O107" s="154">
        <f>L107-I107</f>
        <v>0</v>
      </c>
      <c r="P107" s="155">
        <f>N107-K107</f>
        <v>-10.387740409338477</v>
      </c>
      <c r="Q107" s="156">
        <f>N107/K107</f>
        <v>0.89092872570194603</v>
      </c>
      <c r="R107" s="289">
        <f>Q123</f>
        <v>0.89029345042089703</v>
      </c>
      <c r="S107" s="157">
        <v>0.70833333333333337</v>
      </c>
      <c r="T107" s="158">
        <v>0.74048611111111107</v>
      </c>
      <c r="U107" s="159"/>
      <c r="V107" s="160">
        <v>46.299999999999883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-218.14254859610787</v>
      </c>
      <c r="AF107" s="156">
        <f>M107/J107</f>
        <v>0.89092872570194603</v>
      </c>
      <c r="AG107" s="358">
        <f>AF123</f>
        <v>0.89029345042089691</v>
      </c>
    </row>
    <row r="108" spans="1:33" ht="15.75" customHeight="1">
      <c r="A108" s="295"/>
      <c r="B108" s="163" t="s">
        <v>183</v>
      </c>
      <c r="C108" s="274" t="s">
        <v>206</v>
      </c>
      <c r="D108" s="275"/>
      <c r="E108" s="101">
        <v>50.67</v>
      </c>
      <c r="F108" s="111">
        <v>628</v>
      </c>
      <c r="G108" s="103">
        <f t="shared" si="36"/>
        <v>31820.760000000002</v>
      </c>
      <c r="H108" s="26"/>
      <c r="I108" s="104">
        <v>20</v>
      </c>
      <c r="J108" s="105">
        <v>2000</v>
      </c>
      <c r="K108" s="106">
        <f t="shared" ref="K108:K110" si="37">J108/I108</f>
        <v>100</v>
      </c>
      <c r="L108" s="107">
        <v>20</v>
      </c>
      <c r="M108" s="105">
        <f>F108/V108*60</f>
        <v>1780.1574803149692</v>
      </c>
      <c r="N108" s="106">
        <f>M108/L108</f>
        <v>89.007874015748456</v>
      </c>
      <c r="O108" s="108">
        <f>L108-I108</f>
        <v>0</v>
      </c>
      <c r="P108" s="109">
        <f>N108-K108</f>
        <v>-10.992125984251544</v>
      </c>
      <c r="Q108" s="110">
        <f>N108/K108</f>
        <v>0.89007874015748456</v>
      </c>
      <c r="R108" s="290"/>
      <c r="S108" s="47">
        <v>0.74375000000000002</v>
      </c>
      <c r="T108" s="48">
        <v>0.75844907407407403</v>
      </c>
      <c r="U108" s="111">
        <v>4.7000000000000952</v>
      </c>
      <c r="V108" s="112">
        <v>21.166666666666565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-219.84251968503077</v>
      </c>
      <c r="AF108" s="110">
        <f>M108/J108</f>
        <v>0.89007874015748467</v>
      </c>
      <c r="AG108" s="359"/>
    </row>
    <row r="109" spans="1:33" ht="15.75" customHeight="1">
      <c r="A109" s="295"/>
      <c r="B109" s="163" t="s">
        <v>183</v>
      </c>
      <c r="C109" s="274" t="s">
        <v>211</v>
      </c>
      <c r="D109" s="275"/>
      <c r="E109" s="101">
        <v>54.09</v>
      </c>
      <c r="F109" s="111">
        <v>1751</v>
      </c>
      <c r="G109" s="103">
        <f t="shared" si="36"/>
        <v>94711.590000000011</v>
      </c>
      <c r="H109" s="26"/>
      <c r="I109" s="104">
        <v>19</v>
      </c>
      <c r="J109" s="105">
        <v>2000</v>
      </c>
      <c r="K109" s="106">
        <f t="shared" si="37"/>
        <v>105.26315789473684</v>
      </c>
      <c r="L109" s="107">
        <v>19</v>
      </c>
      <c r="M109" s="105">
        <f>F109/V109*60</f>
        <v>1779.6725014116314</v>
      </c>
      <c r="N109" s="106">
        <f>M109/L109</f>
        <v>93.666973758506913</v>
      </c>
      <c r="O109" s="108">
        <f>L109-I109</f>
        <v>0</v>
      </c>
      <c r="P109" s="109">
        <f>N109-K109</f>
        <v>-11.596184136229923</v>
      </c>
      <c r="Q109" s="110">
        <f>N109/K109</f>
        <v>0.88983625070581573</v>
      </c>
      <c r="R109" s="290"/>
      <c r="S109" s="47">
        <v>0.76249999999999996</v>
      </c>
      <c r="T109" s="48">
        <v>0.80349537037037033</v>
      </c>
      <c r="U109" s="111">
        <v>5.8333333333333393</v>
      </c>
      <c r="V109" s="112">
        <v>59.033333333333346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-220.3274985883686</v>
      </c>
      <c r="AF109" s="110">
        <f>M109/J109</f>
        <v>0.88983625070581573</v>
      </c>
      <c r="AG109" s="359"/>
    </row>
    <row r="110" spans="1:33" ht="15.75" customHeight="1">
      <c r="A110" s="295"/>
      <c r="B110" s="163" t="s">
        <v>183</v>
      </c>
      <c r="C110" s="274" t="s">
        <v>213</v>
      </c>
      <c r="D110" s="275"/>
      <c r="E110" s="101">
        <v>58.17</v>
      </c>
      <c r="F110" s="111">
        <v>1985</v>
      </c>
      <c r="G110" s="103">
        <f t="shared" si="36"/>
        <v>115467.45</v>
      </c>
      <c r="H110" s="26"/>
      <c r="I110" s="104">
        <v>19</v>
      </c>
      <c r="J110" s="105">
        <v>1800</v>
      </c>
      <c r="K110" s="106">
        <f t="shared" si="37"/>
        <v>94.736842105263165</v>
      </c>
      <c r="L110" s="107">
        <v>19</v>
      </c>
      <c r="M110" s="105">
        <f>F110/V110*60</f>
        <v>1602.6014801525027</v>
      </c>
      <c r="N110" s="106">
        <f>M110/L110</f>
        <v>84.34744632381593</v>
      </c>
      <c r="O110" s="108">
        <f>L110-I110</f>
        <v>0</v>
      </c>
      <c r="P110" s="109">
        <f>N110-K110</f>
        <v>-10.389395781447234</v>
      </c>
      <c r="Q110" s="110">
        <f>N110/K110</f>
        <v>0.89033415564027918</v>
      </c>
      <c r="R110" s="290"/>
      <c r="S110" s="47">
        <v>0.80694444444444446</v>
      </c>
      <c r="T110" s="48">
        <v>0.85855324074074069</v>
      </c>
      <c r="U110" s="111">
        <v>4.9666666666667503</v>
      </c>
      <c r="V110" s="112">
        <v>74.316666666666563</v>
      </c>
      <c r="W110" s="113"/>
      <c r="X110" s="116"/>
      <c r="Y110" s="12"/>
      <c r="Z110" s="198"/>
      <c r="AA110" s="276"/>
      <c r="AB110" s="277"/>
      <c r="AC110" s="12">
        <v>2</v>
      </c>
      <c r="AD110" s="198"/>
      <c r="AE110" s="117">
        <f>M110-J110</f>
        <v>-197.39851984749725</v>
      </c>
      <c r="AF110" s="110">
        <f>M110/J110</f>
        <v>0.89033415564027929</v>
      </c>
      <c r="AG110" s="359"/>
    </row>
    <row r="111" spans="1:33" ht="15.75" customHeight="1">
      <c r="A111" s="296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96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96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96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96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96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96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96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96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96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96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19.75</v>
      </c>
      <c r="J123" s="137">
        <f t="shared" si="38"/>
        <v>1950</v>
      </c>
      <c r="K123" s="138">
        <f t="shared" ref="K123" si="39">J123/I123</f>
        <v>98.734177215189874</v>
      </c>
      <c r="L123" s="136">
        <f t="shared" ref="L123:M123" si="40">AVERAGE(L107:L122)</f>
        <v>19.75</v>
      </c>
      <c r="M123" s="137">
        <f t="shared" si="40"/>
        <v>1736.072228320749</v>
      </c>
      <c r="N123" s="138">
        <f>M123/L123</f>
        <v>87.902391307379702</v>
      </c>
      <c r="O123" s="139">
        <f>L123-I123</f>
        <v>0</v>
      </c>
      <c r="P123" s="140">
        <f>N123-K123</f>
        <v>-10.831785907810172</v>
      </c>
      <c r="Q123" s="141">
        <f>N123/K123</f>
        <v>0.89029345042089703</v>
      </c>
      <c r="R123" s="291"/>
      <c r="S123" s="142">
        <f>S107</f>
        <v>0.70833333333333337</v>
      </c>
      <c r="T123" s="143">
        <f>INDEX(T107:T122,COUNTA(T107:T122))</f>
        <v>0.85855324074074069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5</v>
      </c>
      <c r="AD123" s="180">
        <f t="shared" si="42"/>
        <v>0</v>
      </c>
      <c r="AE123" s="168">
        <f>M123-J123</f>
        <v>-213.92777167925101</v>
      </c>
      <c r="AF123" s="141">
        <f>M123/J123</f>
        <v>0.89029345042089691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83" priority="2" operator="greaterThan">
      <formula>0</formula>
    </cfRule>
  </conditionalFormatting>
  <conditionalFormatting sqref="P5:P123 AE5:AE123">
    <cfRule type="cellIs" dxfId="182" priority="5" operator="lessThan">
      <formula>0</formula>
    </cfRule>
  </conditionalFormatting>
  <conditionalFormatting sqref="Q5:Q123 AF5:AF123">
    <cfRule type="cellIs" dxfId="181" priority="3" operator="greaterThan">
      <formula>1</formula>
    </cfRule>
    <cfRule type="cellIs" dxfId="180" priority="4" operator="lessThan">
      <formula>0.8</formula>
    </cfRule>
  </conditionalFormatting>
  <conditionalFormatting sqref="AG5 R5:R123 AG90:AG107">
    <cfRule type="cellIs" dxfId="179" priority="6" operator="lessThan">
      <formula>0.8</formula>
    </cfRule>
  </conditionalFormatting>
  <conditionalFormatting sqref="AG22">
    <cfRule type="cellIs" dxfId="178" priority="10" operator="lessThan">
      <formula>0.8</formula>
    </cfRule>
  </conditionalFormatting>
  <conditionalFormatting sqref="AG37">
    <cfRule type="cellIs" dxfId="177" priority="9" operator="lessThan">
      <formula>0.8</formula>
    </cfRule>
  </conditionalFormatting>
  <conditionalFormatting sqref="AG39:AG74">
    <cfRule type="cellIs" dxfId="176" priority="7" operator="lessThan">
      <formula>0.8</formula>
    </cfRule>
  </conditionalFormatting>
  <conditionalFormatting sqref="AG80:AG88">
    <cfRule type="cellIs" dxfId="175" priority="8" operator="lessThan">
      <formula>0.8</formula>
    </cfRule>
  </conditionalFormatting>
  <conditionalFormatting sqref="AG122">
    <cfRule type="cellIs" dxfId="174" priority="1" operator="lessThan">
      <formula>0.8</formula>
    </cfRule>
  </conditionalFormatting>
  <dataValidations count="1">
    <dataValidation type="list" allowBlank="1" showInputMessage="1" showErrorMessage="1" sqref="AA5:AB123" xr:uid="{FE66534F-4F45-45BC-9BCC-1BD00C40ECD9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15ED-E308-415F-952A-178CE539ED33}">
  <sheetPr>
    <tabColor theme="9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234</v>
      </c>
      <c r="D3" s="263"/>
      <c r="E3" s="3" t="s">
        <v>2</v>
      </c>
      <c r="F3" s="264">
        <f>'0207(18度C)'!D1+'0207(4度C)'!D1</f>
        <v>126462</v>
      </c>
      <c r="G3" s="265"/>
      <c r="H3" s="3" t="s">
        <v>3</v>
      </c>
      <c r="I3" s="266">
        <f>'0207(18度C)'!F1+'0207(4度C)'!F1</f>
        <v>3904128.8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550.65263610318129</v>
      </c>
      <c r="F6" s="239" t="e">
        <f>AVERAGE(#REF!,D14:K14)</f>
        <v>#REF!</v>
      </c>
      <c r="G6" s="240">
        <f>AVERAGE(D14:K14)</f>
        <v>208.40597687968761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'0207(4度C)'!Y2</f>
        <v>0</v>
      </c>
      <c r="P6" s="229">
        <f>'0207(4度C)'!Z2</f>
        <v>0</v>
      </c>
      <c r="Q6" s="229">
        <f>'0207(4度C)'!AC2</f>
        <v>38</v>
      </c>
      <c r="R6" s="229">
        <f>'0207(4度C)'!AD2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488.9690482521039</v>
      </c>
      <c r="F7" s="235" t="e">
        <f>AVERAGE(#REF!,D15:K15)</f>
        <v>#REF!</v>
      </c>
      <c r="G7" s="236">
        <f>AVERAGE(D15:K15)</f>
        <v>187.54396861508036</v>
      </c>
      <c r="H7" s="237"/>
      <c r="I7" s="236">
        <f>AVERAGE(L15:O15)</f>
        <v>82.642677584570691</v>
      </c>
      <c r="J7" s="237"/>
      <c r="K7" s="236">
        <f>AVERAGE(D33:O33)</f>
        <v>653.11239626768645</v>
      </c>
      <c r="L7" s="237"/>
      <c r="M7" s="236">
        <f>AVERAGE(P33:X33)</f>
        <v>695.66764261003698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0.88897510696690007</v>
      </c>
      <c r="F8" s="243" t="e">
        <f>AVERAGE(D16:K16,#REF!)</f>
        <v>#REF!</v>
      </c>
      <c r="G8" s="222">
        <f>AVERAGE(D16:K16)</f>
        <v>0.89519478849596235</v>
      </c>
      <c r="H8" s="223"/>
      <c r="I8" s="222">
        <f>AVERAGE(L16:O16)</f>
        <v>0.8900918804613579</v>
      </c>
      <c r="J8" s="223"/>
      <c r="K8" s="222">
        <f>AVERAGE(D34:O34)</f>
        <v>0.88785673588403802</v>
      </c>
      <c r="L8" s="223"/>
      <c r="M8" s="222">
        <f>AVERAGE(P34:X34)</f>
        <v>0.88489469764530182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82.191780821917817</v>
      </c>
      <c r="F14" s="28">
        <v>104.46153846153847</v>
      </c>
      <c r="G14" s="28" t="s">
        <v>42</v>
      </c>
      <c r="H14" s="28">
        <v>101.47058823529412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73.19230397700062</v>
      </c>
      <c r="F15" s="35">
        <v>93.390209374870821</v>
      </c>
      <c r="G15" s="35" t="s">
        <v>42</v>
      </c>
      <c r="H15" s="35">
        <v>90.555386424905393</v>
      </c>
      <c r="I15" s="35">
        <v>493.03797468354452</v>
      </c>
      <c r="J15" s="35" t="s">
        <v>42</v>
      </c>
      <c r="K15" s="36" t="s">
        <v>42</v>
      </c>
      <c r="L15" s="34" t="s">
        <v>42</v>
      </c>
      <c r="M15" s="37">
        <v>77.372923068692742</v>
      </c>
      <c r="N15" s="35">
        <v>87.912432100448655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0.89050636505350744</v>
      </c>
      <c r="F16" s="43">
        <f t="shared" si="0"/>
        <v>0.89401525911142898</v>
      </c>
      <c r="G16" s="43" t="s">
        <v>42</v>
      </c>
      <c r="H16" s="43">
        <f t="shared" si="0"/>
        <v>0.89242989520196625</v>
      </c>
      <c r="I16" s="43">
        <f t="shared" si="0"/>
        <v>0.90382763461694682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0.88978861528996656</v>
      </c>
      <c r="N16" s="43">
        <f t="shared" si="1"/>
        <v>0.89039514563274924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0.2502199074074074</v>
      </c>
      <c r="F17" s="48">
        <v>0.25</v>
      </c>
      <c r="G17" s="48" t="s">
        <v>42</v>
      </c>
      <c r="H17" s="48">
        <v>0.20833333333333334</v>
      </c>
      <c r="I17" s="48">
        <v>0.42791666666666667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0.60241898148148143</v>
      </c>
      <c r="F18" s="48">
        <v>0.49652777777777779</v>
      </c>
      <c r="G18" s="48" t="s">
        <v>42</v>
      </c>
      <c r="H18" s="48">
        <v>0.55209490740740741</v>
      </c>
      <c r="I18" s="48">
        <v>0.43888888888888888</v>
      </c>
      <c r="J18" s="48" t="s">
        <v>42</v>
      </c>
      <c r="K18" s="48" t="s">
        <v>42</v>
      </c>
      <c r="L18" s="47" t="s">
        <v>42</v>
      </c>
      <c r="M18" s="49">
        <v>0.82104166666666667</v>
      </c>
      <c r="N18" s="48">
        <v>0.83680555555555558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8</v>
      </c>
      <c r="G21" s="52"/>
      <c r="H21" s="52">
        <v>10</v>
      </c>
      <c r="I21" s="52">
        <v>1</v>
      </c>
      <c r="J21" s="52"/>
      <c r="K21" s="53"/>
      <c r="L21" s="54"/>
      <c r="M21" s="55">
        <v>3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24.333333333333332</v>
      </c>
      <c r="F23" s="58">
        <v>21.666666666666668</v>
      </c>
      <c r="G23" s="58" t="s">
        <v>42</v>
      </c>
      <c r="H23" s="58">
        <v>19.428571428571427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279.98485692615594</v>
      </c>
      <c r="H33" s="35">
        <v>387.34256152616564</v>
      </c>
      <c r="I33" s="35" t="s">
        <v>42</v>
      </c>
      <c r="J33" s="35" t="s">
        <v>42</v>
      </c>
      <c r="K33" s="35">
        <v>739.26351358876343</v>
      </c>
      <c r="L33" s="35" t="s">
        <v>42</v>
      </c>
      <c r="M33" s="35">
        <v>682.25844779145257</v>
      </c>
      <c r="N33" s="35">
        <v>995.67095263539204</v>
      </c>
      <c r="O33" s="35">
        <v>834.15404513818874</v>
      </c>
      <c r="P33" s="34">
        <v>267.57421957405535</v>
      </c>
      <c r="Q33" s="35" t="s">
        <v>42</v>
      </c>
      <c r="R33" s="35" t="s">
        <v>42</v>
      </c>
      <c r="S33" s="35" t="s">
        <v>42</v>
      </c>
      <c r="T33" s="35">
        <v>703.13516546840708</v>
      </c>
      <c r="U33" s="35" t="s">
        <v>42</v>
      </c>
      <c r="V33" s="35">
        <v>682.62338234863716</v>
      </c>
      <c r="W33" s="35">
        <v>970.61560639080597</v>
      </c>
      <c r="X33" s="38">
        <v>854.38983926827973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0.87805901876250081</v>
      </c>
      <c r="H34" s="43">
        <f>H33/H32</f>
        <v>0.89386744967576692</v>
      </c>
      <c r="I34" s="43" t="s">
        <v>42</v>
      </c>
      <c r="J34" s="43" t="s">
        <v>42</v>
      </c>
      <c r="K34" s="43">
        <f>K33/K32</f>
        <v>0.89607698616819809</v>
      </c>
      <c r="L34" s="43" t="s">
        <v>42</v>
      </c>
      <c r="M34" s="43">
        <f>M33/M32</f>
        <v>0.89589493144332155</v>
      </c>
      <c r="N34" s="43">
        <f>N33/N32</f>
        <v>0.87853319350181658</v>
      </c>
      <c r="O34" s="43">
        <f>O33/O32</f>
        <v>0.88470883575262438</v>
      </c>
      <c r="P34" s="42">
        <f>P33/P32</f>
        <v>0.87333252222087498</v>
      </c>
      <c r="Q34" s="43" t="s">
        <v>42</v>
      </c>
      <c r="R34" s="43" t="s">
        <v>42</v>
      </c>
      <c r="S34" s="43" t="s">
        <v>42</v>
      </c>
      <c r="T34" s="43">
        <f>T33/T32</f>
        <v>0.89287005138845343</v>
      </c>
      <c r="U34" s="43" t="s">
        <v>42</v>
      </c>
      <c r="V34" s="43">
        <f>V33/V32</f>
        <v>0.89637413843760438</v>
      </c>
      <c r="W34" s="43">
        <f>W33/W32</f>
        <v>0.88237782399164177</v>
      </c>
      <c r="X34" s="46">
        <f>X33/X32</f>
        <v>0.87951895218793497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0.33958333333333335</v>
      </c>
      <c r="H35" s="48">
        <v>0.29166666666666669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0.29195601851851855</v>
      </c>
      <c r="N35" s="48">
        <v>0.29166666666666669</v>
      </c>
      <c r="O35" s="48">
        <v>0.29181712962962963</v>
      </c>
      <c r="P35" s="47">
        <v>0.70841435185185186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0.70837962962962964</v>
      </c>
      <c r="W35" s="48">
        <v>0.70833333333333337</v>
      </c>
      <c r="X35" s="50">
        <v>0.70859953703703704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0.42442129629629627</v>
      </c>
      <c r="H36" s="48">
        <v>0.31874999999999998</v>
      </c>
      <c r="I36" s="48" t="s">
        <v>42</v>
      </c>
      <c r="J36" s="48" t="s">
        <v>42</v>
      </c>
      <c r="K36" s="48">
        <v>0.3888888888888889</v>
      </c>
      <c r="L36" s="48" t="s">
        <v>42</v>
      </c>
      <c r="M36" s="48">
        <v>0.37916666666666665</v>
      </c>
      <c r="N36" s="48">
        <v>0.42708333333333331</v>
      </c>
      <c r="O36" s="48">
        <v>0.41111111111111109</v>
      </c>
      <c r="P36" s="47">
        <v>0.79185185185185181</v>
      </c>
      <c r="Q36" s="48" t="s">
        <v>42</v>
      </c>
      <c r="R36" s="48" t="s">
        <v>42</v>
      </c>
      <c r="S36" s="48" t="s">
        <v>42</v>
      </c>
      <c r="T36" s="48">
        <v>0.86041666666666672</v>
      </c>
      <c r="U36" s="48" t="s">
        <v>42</v>
      </c>
      <c r="V36" s="48">
        <v>0.84516203703703707</v>
      </c>
      <c r="W36" s="48">
        <v>0.97875000000000001</v>
      </c>
      <c r="X36" s="50">
        <v>0.97847222222222219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A37FF-313D-4479-B47E-67173D0AD417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83125</v>
      </c>
      <c r="E1" s="88" t="s">
        <v>3</v>
      </c>
      <c r="F1" s="89">
        <f>SUM(G5:G191)</f>
        <v>1626631.98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46060</v>
      </c>
      <c r="B2" s="332"/>
      <c r="C2" s="92" t="s">
        <v>40</v>
      </c>
      <c r="D2" s="93">
        <f>AVERAGE(N21,N38,N55,N72,N89,N106,N123,N140,N157,N174,N191)</f>
        <v>672.45569005966388</v>
      </c>
      <c r="E2" s="93" t="s">
        <v>91</v>
      </c>
      <c r="F2" s="94">
        <f>F1/D1</f>
        <v>19.568505022556391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94" t="s">
        <v>118</v>
      </c>
      <c r="B5" s="146" t="s">
        <v>114</v>
      </c>
      <c r="C5" s="287" t="s">
        <v>125</v>
      </c>
      <c r="D5" s="288"/>
      <c r="E5" s="147">
        <v>19.7</v>
      </c>
      <c r="F5" s="97">
        <v>193</v>
      </c>
      <c r="G5" s="148">
        <f t="shared" ref="G5:G9" si="0">E5*F5</f>
        <v>3802.1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2263.192182410447</v>
      </c>
      <c r="N5" s="152">
        <f>M5/L5</f>
        <v>377.19869706840785</v>
      </c>
      <c r="O5" s="154">
        <f>L5-I5</f>
        <v>0</v>
      </c>
      <c r="P5" s="155">
        <f>N5-K5</f>
        <v>-39.467969598258833</v>
      </c>
      <c r="Q5" s="156">
        <f>N5/K5</f>
        <v>0.9052768729641788</v>
      </c>
      <c r="R5" s="289">
        <f>Q21</f>
        <v>0.87805901876250081</v>
      </c>
      <c r="S5" s="157">
        <v>0.33958333333333335</v>
      </c>
      <c r="T5" s="158">
        <v>0.34313657407407405</v>
      </c>
      <c r="U5" s="159"/>
      <c r="V5" s="160">
        <v>5.1166666666666138</v>
      </c>
      <c r="W5" s="161"/>
      <c r="X5" s="162"/>
      <c r="Y5" s="292"/>
      <c r="Z5" s="293"/>
      <c r="AA5" s="115">
        <f>M5-J5</f>
        <v>-236.807817589553</v>
      </c>
      <c r="AB5" s="156">
        <f>M5/J5</f>
        <v>0.9052768729641788</v>
      </c>
      <c r="AC5" s="281">
        <f>AB21</f>
        <v>0.87805901876250092</v>
      </c>
    </row>
    <row r="6" spans="1:29" ht="15.75" customHeight="1">
      <c r="A6" s="295"/>
      <c r="B6" s="100" t="s">
        <v>120</v>
      </c>
      <c r="C6" s="274" t="s">
        <v>121</v>
      </c>
      <c r="D6" s="275"/>
      <c r="E6" s="101">
        <v>28.57</v>
      </c>
      <c r="F6" s="102">
        <v>1535</v>
      </c>
      <c r="G6" s="103">
        <f t="shared" si="0"/>
        <v>43854.95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3125.5656108597291</v>
      </c>
      <c r="N6" s="106">
        <f>M6/L6</f>
        <v>260.4638009049774</v>
      </c>
      <c r="O6" s="108">
        <f>L6-I6</f>
        <v>0</v>
      </c>
      <c r="P6" s="109">
        <f>N6-K6</f>
        <v>-39.536199095022596</v>
      </c>
      <c r="Q6" s="110">
        <f>N6/K6</f>
        <v>0.86821266968325805</v>
      </c>
      <c r="R6" s="290"/>
      <c r="S6" s="47">
        <v>0.34652777777777777</v>
      </c>
      <c r="T6" s="48">
        <v>0.36699074074074073</v>
      </c>
      <c r="U6" s="111">
        <v>4.8833333333333506</v>
      </c>
      <c r="V6" s="112">
        <v>29.466666666666661</v>
      </c>
      <c r="W6" s="113"/>
      <c r="X6" s="116"/>
      <c r="Y6" s="276"/>
      <c r="Z6" s="277"/>
      <c r="AA6" s="117">
        <f>M6-J6</f>
        <v>-474.43438914027092</v>
      </c>
      <c r="AB6" s="110">
        <f>M6/J6</f>
        <v>0.86821266968325805</v>
      </c>
      <c r="AC6" s="282"/>
    </row>
    <row r="7" spans="1:29" ht="15.75" customHeight="1">
      <c r="A7" s="295"/>
      <c r="B7" s="100" t="s">
        <v>114</v>
      </c>
      <c r="C7" s="274" t="s">
        <v>115</v>
      </c>
      <c r="D7" s="275"/>
      <c r="E7" s="101">
        <v>29.85</v>
      </c>
      <c r="F7" s="102">
        <v>1310</v>
      </c>
      <c r="G7" s="103">
        <f t="shared" si="0"/>
        <v>39103.5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3139.8135818908063</v>
      </c>
      <c r="N7" s="106">
        <f>M7/L7</f>
        <v>261.65113182423386</v>
      </c>
      <c r="O7" s="108">
        <f>L7-I7</f>
        <v>0</v>
      </c>
      <c r="P7" s="109">
        <f>N7-K7</f>
        <v>-38.348868175766142</v>
      </c>
      <c r="Q7" s="110">
        <f>N7/K7</f>
        <v>0.87217043941411287</v>
      </c>
      <c r="R7" s="290"/>
      <c r="S7" s="47">
        <v>0.37013888888888885</v>
      </c>
      <c r="T7" s="48">
        <v>0.38752314814814814</v>
      </c>
      <c r="U7" s="111">
        <v>4.5333333333332959</v>
      </c>
      <c r="V7" s="112">
        <v>25.033333333333381</v>
      </c>
      <c r="W7" s="113"/>
      <c r="X7" s="116"/>
      <c r="Y7" s="276"/>
      <c r="Z7" s="277"/>
      <c r="AA7" s="117">
        <f>M7-J7</f>
        <v>-460.18641810919371</v>
      </c>
      <c r="AB7" s="110">
        <f>M7/J7</f>
        <v>0.87217043941411287</v>
      </c>
      <c r="AC7" s="282"/>
    </row>
    <row r="8" spans="1:29" ht="15.75" customHeight="1">
      <c r="A8" s="295"/>
      <c r="B8" s="100" t="s">
        <v>114</v>
      </c>
      <c r="C8" s="274" t="s">
        <v>116</v>
      </c>
      <c r="D8" s="275"/>
      <c r="E8" s="101">
        <v>29.52</v>
      </c>
      <c r="F8" s="102">
        <v>1219</v>
      </c>
      <c r="G8" s="103">
        <f t="shared" si="0"/>
        <v>35984.879999999997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3139.0557939914097</v>
      </c>
      <c r="N8" s="106">
        <f>M8/L8</f>
        <v>261.58798283261746</v>
      </c>
      <c r="O8" s="108">
        <f>L8-I8</f>
        <v>0</v>
      </c>
      <c r="P8" s="109">
        <f>N8-K8</f>
        <v>-38.412017167382544</v>
      </c>
      <c r="Q8" s="110">
        <f>N8/K8</f>
        <v>0.87195994277539157</v>
      </c>
      <c r="R8" s="290"/>
      <c r="S8" s="47">
        <v>0.39097222222222217</v>
      </c>
      <c r="T8" s="48">
        <v>0.40715277777777775</v>
      </c>
      <c r="U8" s="111">
        <v>4.9666666666665904</v>
      </c>
      <c r="V8" s="112">
        <v>23.300000000000047</v>
      </c>
      <c r="W8" s="113"/>
      <c r="X8" s="116"/>
      <c r="Y8" s="276"/>
      <c r="Z8" s="277"/>
      <c r="AA8" s="117">
        <f>M8-J8</f>
        <v>-460.9442060085903</v>
      </c>
      <c r="AB8" s="110">
        <f>M8/J8</f>
        <v>0.87195994277539157</v>
      </c>
      <c r="AC8" s="282"/>
    </row>
    <row r="9" spans="1:29" ht="15.75" customHeight="1">
      <c r="A9" s="296"/>
      <c r="B9" s="100" t="s">
        <v>114</v>
      </c>
      <c r="C9" s="274" t="s">
        <v>119</v>
      </c>
      <c r="D9" s="275"/>
      <c r="E9" s="101">
        <v>25.64</v>
      </c>
      <c r="F9" s="102">
        <v>1066</v>
      </c>
      <c r="G9" s="103">
        <f t="shared" si="0"/>
        <v>27332.240000000002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3171.5702479338747</v>
      </c>
      <c r="N9" s="106">
        <f>M9/L9</f>
        <v>288.32456799398864</v>
      </c>
      <c r="O9" s="108">
        <f>L9-I9</f>
        <v>0</v>
      </c>
      <c r="P9" s="109">
        <f>N9-K9</f>
        <v>-38.948159278738615</v>
      </c>
      <c r="Q9" s="110">
        <f>N9/K9</f>
        <v>0.88099173553718757</v>
      </c>
      <c r="R9" s="290"/>
      <c r="S9" s="47">
        <v>0.4104166666666666</v>
      </c>
      <c r="T9" s="48">
        <v>0.42442129629629627</v>
      </c>
      <c r="U9" s="111">
        <v>4.6999999999999353</v>
      </c>
      <c r="V9" s="112">
        <v>20.166666666666728</v>
      </c>
      <c r="W9" s="113"/>
      <c r="X9" s="116"/>
      <c r="Y9" s="276"/>
      <c r="Z9" s="277"/>
      <c r="AA9" s="117">
        <f>M9-J9</f>
        <v>-428.42975206612527</v>
      </c>
      <c r="AB9" s="110">
        <f>M9/J9</f>
        <v>0.88099173553718746</v>
      </c>
      <c r="AC9" s="282"/>
    </row>
    <row r="10" spans="1:29" ht="15.75" customHeight="1">
      <c r="A10" s="296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96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96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96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96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96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96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96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96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96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96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97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2967.8394834172532</v>
      </c>
      <c r="N21" s="138">
        <f>M21/L21</f>
        <v>279.98485692615594</v>
      </c>
      <c r="O21" s="139">
        <f>L21-I21</f>
        <v>0</v>
      </c>
      <c r="P21" s="140">
        <f>N21-K21</f>
        <v>-38.883067602145957</v>
      </c>
      <c r="Q21" s="141">
        <f>N21/K21</f>
        <v>0.87805901876250081</v>
      </c>
      <c r="R21" s="291"/>
      <c r="S21" s="142">
        <f>S5</f>
        <v>0.33958333333333335</v>
      </c>
      <c r="T21" s="143">
        <f>INDEX(T5:T20,COUNTA(T5:T20))</f>
        <v>0.42442129629629627</v>
      </c>
      <c r="U21" s="144"/>
      <c r="V21" s="166"/>
      <c r="W21" s="167"/>
      <c r="X21" s="138"/>
      <c r="Y21" s="279"/>
      <c r="Z21" s="280"/>
      <c r="AA21" s="168">
        <f>M21-J21</f>
        <v>-412.16051658274682</v>
      </c>
      <c r="AB21" s="141">
        <f>M21/J21</f>
        <v>0.87805901876250092</v>
      </c>
      <c r="AC21" s="283"/>
    </row>
    <row r="22" spans="1:29" ht="15.75" customHeight="1">
      <c r="A22" s="28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585</v>
      </c>
      <c r="G22" s="148">
        <f t="shared" ref="G22:G23" si="5">E22*F22</f>
        <v>8207.5499999999993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2324.5033112582842</v>
      </c>
      <c r="N22" s="152">
        <f>M22/L22</f>
        <v>387.41721854304734</v>
      </c>
      <c r="O22" s="154">
        <f>L22-I22</f>
        <v>0</v>
      </c>
      <c r="P22" s="155">
        <f>N22-K22</f>
        <v>-45.916114790285974</v>
      </c>
      <c r="Q22" s="156">
        <f>N22/K22</f>
        <v>0.89403973509934009</v>
      </c>
      <c r="R22" s="289">
        <f>Q38</f>
        <v>0.89386744967576692</v>
      </c>
      <c r="S22" s="157">
        <v>0.29166666666666669</v>
      </c>
      <c r="T22" s="158">
        <v>0.30215277777777777</v>
      </c>
      <c r="U22" s="159"/>
      <c r="V22" s="160">
        <v>15.099999999999962</v>
      </c>
      <c r="W22" s="158"/>
      <c r="X22" s="169"/>
      <c r="Y22" s="292"/>
      <c r="Z22" s="293"/>
      <c r="AA22" s="115">
        <f>M22-J22</f>
        <v>-275.49668874171584</v>
      </c>
      <c r="AB22" s="156">
        <f>M22/J22</f>
        <v>0.89403973509934009</v>
      </c>
      <c r="AC22" s="281">
        <f>AB38</f>
        <v>0.89386744967576692</v>
      </c>
    </row>
    <row r="23" spans="1:29" ht="15.75" customHeight="1">
      <c r="A23" s="285"/>
      <c r="B23" s="100" t="s">
        <v>114</v>
      </c>
      <c r="C23" s="274" t="s">
        <v>124</v>
      </c>
      <c r="D23" s="275"/>
      <c r="E23" s="101">
        <v>14.49</v>
      </c>
      <c r="F23" s="102">
        <v>730</v>
      </c>
      <c r="G23" s="103">
        <f t="shared" si="5"/>
        <v>10577.7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2323.6074270557042</v>
      </c>
      <c r="N23" s="106">
        <f>M23/L23</f>
        <v>387.26790450928405</v>
      </c>
      <c r="O23" s="108">
        <f>L23-I23</f>
        <v>0</v>
      </c>
      <c r="P23" s="109">
        <f>N23-K23</f>
        <v>-46.065428824049263</v>
      </c>
      <c r="Q23" s="110">
        <f>N23/K23</f>
        <v>0.89369516425219397</v>
      </c>
      <c r="R23" s="290"/>
      <c r="S23" s="47">
        <v>0.30565972222222221</v>
      </c>
      <c r="T23" s="48">
        <v>0.31874999999999998</v>
      </c>
      <c r="U23" s="111">
        <v>5.0499999999999901</v>
      </c>
      <c r="V23" s="112">
        <v>18.849999999999987</v>
      </c>
      <c r="W23" s="113"/>
      <c r="X23" s="13"/>
      <c r="Y23" s="276"/>
      <c r="Z23" s="277"/>
      <c r="AA23" s="117">
        <f>M23-J23</f>
        <v>-276.39257294429581</v>
      </c>
      <c r="AB23" s="110">
        <f>M23/J23</f>
        <v>0.89369516425219397</v>
      </c>
      <c r="AC23" s="282"/>
    </row>
    <row r="24" spans="1:29" ht="15.75" customHeight="1">
      <c r="A24" s="28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8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85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85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85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85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85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85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85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85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85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85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85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85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86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2324.0553691569939</v>
      </c>
      <c r="N38" s="138">
        <f>M38/L38</f>
        <v>387.34256152616564</v>
      </c>
      <c r="O38" s="139">
        <f>L38-I38</f>
        <v>0</v>
      </c>
      <c r="P38" s="140">
        <f>N38-K38</f>
        <v>-45.990771807167675</v>
      </c>
      <c r="Q38" s="141">
        <f>N38/K38</f>
        <v>0.89386744967576692</v>
      </c>
      <c r="R38" s="291"/>
      <c r="S38" s="142">
        <f>S22</f>
        <v>0.29166666666666669</v>
      </c>
      <c r="T38" s="143">
        <f>INDEX(T22:T37,COUNTA(T22:T37))</f>
        <v>0.31874999999999998</v>
      </c>
      <c r="U38" s="144"/>
      <c r="V38" s="166"/>
      <c r="W38" s="167"/>
      <c r="X38" s="138"/>
      <c r="Y38" s="279"/>
      <c r="Z38" s="280"/>
      <c r="AA38" s="168">
        <f>M38-J38</f>
        <v>-275.94463084300605</v>
      </c>
      <c r="AB38" s="141">
        <f>M38/J38</f>
        <v>0.89386744967576692</v>
      </c>
      <c r="AC38" s="283"/>
    </row>
    <row r="39" spans="1:29" ht="15.75" customHeight="1">
      <c r="A39" s="29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2091</v>
      </c>
      <c r="G39" s="148">
        <f t="shared" ref="G39:G41" si="9">E39*F39</f>
        <v>37407.99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2955.4770318021197</v>
      </c>
      <c r="N39" s="152">
        <f>M39/L39</f>
        <v>738.86925795052991</v>
      </c>
      <c r="O39" s="154">
        <f>L39-I39</f>
        <v>0</v>
      </c>
      <c r="P39" s="155">
        <f>N39-K39</f>
        <v>-86.130742049470086</v>
      </c>
      <c r="Q39" s="156">
        <f>N39/K39</f>
        <v>0.89559910054609682</v>
      </c>
      <c r="R39" s="289">
        <f>Q55</f>
        <v>0.89607698616819809</v>
      </c>
      <c r="S39" s="157">
        <v>0.29166666666666669</v>
      </c>
      <c r="T39" s="158">
        <v>0.32114583333333335</v>
      </c>
      <c r="U39" s="159"/>
      <c r="V39" s="160">
        <v>42.45</v>
      </c>
      <c r="W39" s="158"/>
      <c r="X39" s="169"/>
      <c r="Y39" s="292"/>
      <c r="Z39" s="293"/>
      <c r="AA39" s="115">
        <f>M39-J39</f>
        <v>-344.52296819788035</v>
      </c>
      <c r="AB39" s="156">
        <f>M39/J39</f>
        <v>0.89559910054609682</v>
      </c>
      <c r="AC39" s="281">
        <f>AB55</f>
        <v>0.89607698616819809</v>
      </c>
    </row>
    <row r="40" spans="1:29" ht="15.75" customHeight="1">
      <c r="A40" s="295"/>
      <c r="B40" s="100" t="s">
        <v>120</v>
      </c>
      <c r="C40" s="274" t="s">
        <v>127</v>
      </c>
      <c r="D40" s="275"/>
      <c r="E40" s="101">
        <v>21.45</v>
      </c>
      <c r="F40" s="102">
        <v>1060</v>
      </c>
      <c r="G40" s="103">
        <f t="shared" si="9"/>
        <v>22737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2960.4344453064432</v>
      </c>
      <c r="N40" s="106">
        <f>M40/L40</f>
        <v>740.1086113266108</v>
      </c>
      <c r="O40" s="108">
        <f>L40-I40</f>
        <v>0</v>
      </c>
      <c r="P40" s="109">
        <f>N40-K40</f>
        <v>-84.891388673389201</v>
      </c>
      <c r="Q40" s="110">
        <f>N40/K40</f>
        <v>0.89710134706255851</v>
      </c>
      <c r="R40" s="290"/>
      <c r="S40" s="47">
        <v>0.32430555555555557</v>
      </c>
      <c r="T40" s="48">
        <v>0.33922453703703703</v>
      </c>
      <c r="U40" s="111">
        <v>4.5499999999999918</v>
      </c>
      <c r="V40" s="112">
        <v>21.483333333333306</v>
      </c>
      <c r="W40" s="113"/>
      <c r="X40" s="116"/>
      <c r="Y40" s="276"/>
      <c r="Z40" s="277"/>
      <c r="AA40" s="117">
        <f>M40-J40</f>
        <v>-339.56555469355681</v>
      </c>
      <c r="AB40" s="110">
        <f>M40/J40</f>
        <v>0.89710134706255851</v>
      </c>
      <c r="AC40" s="282"/>
    </row>
    <row r="41" spans="1:29" ht="15.75" customHeight="1">
      <c r="A41" s="295"/>
      <c r="B41" s="100" t="s">
        <v>120</v>
      </c>
      <c r="C41" s="274" t="s">
        <v>130</v>
      </c>
      <c r="D41" s="275"/>
      <c r="E41" s="101">
        <v>16.66</v>
      </c>
      <c r="F41" s="102">
        <v>3291</v>
      </c>
      <c r="G41" s="103">
        <f t="shared" si="9"/>
        <v>54828.06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2955.2506859565979</v>
      </c>
      <c r="N41" s="106">
        <f>M41/L41</f>
        <v>738.81267148914947</v>
      </c>
      <c r="O41" s="108">
        <f>L41-I41</f>
        <v>0</v>
      </c>
      <c r="P41" s="109">
        <f>N41-K41</f>
        <v>-86.187328510850534</v>
      </c>
      <c r="Q41" s="110">
        <f>N41/K41</f>
        <v>0.89553051089593871</v>
      </c>
      <c r="R41" s="290"/>
      <c r="S41" s="47">
        <v>0.34248842592592593</v>
      </c>
      <c r="T41" s="48">
        <v>0.3888888888888889</v>
      </c>
      <c r="U41" s="111">
        <v>4.7000000000000153</v>
      </c>
      <c r="V41" s="112">
        <v>66.816666666666663</v>
      </c>
      <c r="W41" s="113"/>
      <c r="X41" s="13"/>
      <c r="Y41" s="276"/>
      <c r="Z41" s="277"/>
      <c r="AA41" s="117">
        <f>M41-J41</f>
        <v>-344.74931404340214</v>
      </c>
      <c r="AB41" s="110">
        <f>M41/J41</f>
        <v>0.89553051089593871</v>
      </c>
      <c r="AC41" s="282"/>
    </row>
    <row r="42" spans="1:29" ht="15.75" customHeight="1">
      <c r="A42" s="29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96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96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96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96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96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96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96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96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96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96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96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96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97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2957.0540543550537</v>
      </c>
      <c r="N55" s="138">
        <f>M55/L55</f>
        <v>739.26351358876343</v>
      </c>
      <c r="O55" s="139">
        <f>L55-I55</f>
        <v>0</v>
      </c>
      <c r="P55" s="140">
        <f>N55-K55</f>
        <v>-85.736486411236569</v>
      </c>
      <c r="Q55" s="141">
        <f>N55/K55</f>
        <v>0.89607698616819809</v>
      </c>
      <c r="R55" s="291"/>
      <c r="S55" s="142">
        <f>S39</f>
        <v>0.29166666666666669</v>
      </c>
      <c r="T55" s="143">
        <f>INDEX(T39:T54,COUNTA(T39:T54))</f>
        <v>0.3888888888888889</v>
      </c>
      <c r="U55" s="144"/>
      <c r="V55" s="166"/>
      <c r="W55" s="167"/>
      <c r="X55" s="138"/>
      <c r="Y55" s="279"/>
      <c r="Z55" s="280"/>
      <c r="AA55" s="168">
        <f>M55-J55</f>
        <v>-342.94594564494628</v>
      </c>
      <c r="AB55" s="141">
        <f>M55/J55</f>
        <v>0.89607698616819809</v>
      </c>
      <c r="AC55" s="283"/>
    </row>
    <row r="56" spans="1:29" ht="15.75" customHeight="1">
      <c r="A56" s="28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817</v>
      </c>
      <c r="G56" s="148">
        <f t="shared" ref="G56:G58" si="14">E56*F56</f>
        <v>18202.760000000002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2955.9798994975004</v>
      </c>
      <c r="N56" s="152">
        <f>M56/L56</f>
        <v>591.19597989950012</v>
      </c>
      <c r="O56" s="154">
        <f>L56-I56</f>
        <v>0</v>
      </c>
      <c r="P56" s="155">
        <f>N56-K56</f>
        <v>-68.804020100499883</v>
      </c>
      <c r="Q56" s="156">
        <f>N56/K56</f>
        <v>0.89575148469621235</v>
      </c>
      <c r="R56" s="289">
        <f>Q72</f>
        <v>0.89589493144332155</v>
      </c>
      <c r="S56" s="157">
        <v>0.29195601851851855</v>
      </c>
      <c r="T56" s="158">
        <v>0.3034722222222222</v>
      </c>
      <c r="U56" s="159"/>
      <c r="V56" s="160">
        <v>16.583333333333261</v>
      </c>
      <c r="W56" s="161"/>
      <c r="X56" s="162"/>
      <c r="Y56" s="292"/>
      <c r="Z56" s="293"/>
      <c r="AA56" s="115">
        <f>M56-J56</f>
        <v>-344.02010050249964</v>
      </c>
      <c r="AB56" s="156">
        <f>M56/J56</f>
        <v>0.89575148469621224</v>
      </c>
      <c r="AC56" s="281">
        <f>AB72</f>
        <v>0.89589493144332155</v>
      </c>
    </row>
    <row r="57" spans="1:29" ht="15.75" customHeight="1">
      <c r="A57" s="285"/>
      <c r="B57" s="100" t="s">
        <v>120</v>
      </c>
      <c r="C57" s="274" t="s">
        <v>224</v>
      </c>
      <c r="D57" s="275"/>
      <c r="E57" s="101">
        <v>27.27</v>
      </c>
      <c r="F57" s="102">
        <v>2049</v>
      </c>
      <c r="G57" s="103">
        <f t="shared" si="14"/>
        <v>55876.229999999996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2957.6583801122656</v>
      </c>
      <c r="N57" s="106">
        <f>M57/L57</f>
        <v>591.5316760224531</v>
      </c>
      <c r="O57" s="108">
        <f>L57-I57</f>
        <v>0</v>
      </c>
      <c r="P57" s="109">
        <f>N57-K57</f>
        <v>-68.468323977546902</v>
      </c>
      <c r="Q57" s="110">
        <f>N57/K57</f>
        <v>0.89626011518553494</v>
      </c>
      <c r="R57" s="290"/>
      <c r="S57" s="47">
        <v>0.30724537037037036</v>
      </c>
      <c r="T57" s="48">
        <v>0.33611111111111114</v>
      </c>
      <c r="U57" s="111">
        <v>5.4333333333333567</v>
      </c>
      <c r="V57" s="112">
        <v>41.56666666666672</v>
      </c>
      <c r="W57" s="113"/>
      <c r="X57" s="116"/>
      <c r="Y57" s="276"/>
      <c r="Z57" s="277"/>
      <c r="AA57" s="117">
        <f>M57-J57</f>
        <v>-342.3416198877344</v>
      </c>
      <c r="AB57" s="110">
        <f>M57/J57</f>
        <v>0.89626011518553506</v>
      </c>
      <c r="AC57" s="282"/>
    </row>
    <row r="58" spans="1:29" ht="15.75" customHeight="1">
      <c r="A58" s="285"/>
      <c r="B58" s="100" t="s">
        <v>120</v>
      </c>
      <c r="C58" s="274" t="s">
        <v>214</v>
      </c>
      <c r="D58" s="275"/>
      <c r="E58" s="101">
        <v>18.53</v>
      </c>
      <c r="F58" s="102">
        <v>2748</v>
      </c>
      <c r="G58" s="103">
        <f t="shared" si="14"/>
        <v>50920.44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2955.7215416791164</v>
      </c>
      <c r="N58" s="106">
        <f>M58/L58</f>
        <v>985.24051389303884</v>
      </c>
      <c r="O58" s="108">
        <f>L58-I58</f>
        <v>0</v>
      </c>
      <c r="P58" s="109">
        <f>N58-K58</f>
        <v>-114.75948610696116</v>
      </c>
      <c r="Q58" s="110">
        <f>N58/K58</f>
        <v>0.89567319444821714</v>
      </c>
      <c r="R58" s="290"/>
      <c r="S58" s="47">
        <v>0.34042824074074074</v>
      </c>
      <c r="T58" s="48">
        <v>0.37916666666666665</v>
      </c>
      <c r="U58" s="111">
        <v>6.2166666666666259</v>
      </c>
      <c r="V58" s="112">
        <v>55.783333333333317</v>
      </c>
      <c r="W58" s="113"/>
      <c r="X58" s="116"/>
      <c r="Y58" s="276"/>
      <c r="Z58" s="277"/>
      <c r="AA58" s="117">
        <f>M58-J58</f>
        <v>-344.2784583208836</v>
      </c>
      <c r="AB58" s="110">
        <f>M58/J58</f>
        <v>0.89567319444821714</v>
      </c>
      <c r="AC58" s="282"/>
    </row>
    <row r="59" spans="1:29" ht="15.75" customHeight="1">
      <c r="A59" s="28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85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85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85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85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85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85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85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85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85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85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85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85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86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2956.4532737629611</v>
      </c>
      <c r="N72" s="138">
        <f>M72/L72</f>
        <v>682.25844779145257</v>
      </c>
      <c r="O72" s="139">
        <f>L72-I72</f>
        <v>0</v>
      </c>
      <c r="P72" s="140">
        <f>N72-K72</f>
        <v>-79.280013747008979</v>
      </c>
      <c r="Q72" s="141">
        <f>N72/K72</f>
        <v>0.89589493144332155</v>
      </c>
      <c r="R72" s="291"/>
      <c r="S72" s="142">
        <f>S56</f>
        <v>0.29195601851851855</v>
      </c>
      <c r="T72" s="143">
        <f>INDEX(T56:T71,COUNTA(T56:T71))</f>
        <v>0.37916666666666665</v>
      </c>
      <c r="U72" s="144"/>
      <c r="V72" s="166"/>
      <c r="W72" s="99"/>
      <c r="X72" s="69"/>
      <c r="Y72" s="279"/>
      <c r="Z72" s="280"/>
      <c r="AA72" s="168">
        <f>M72-J72</f>
        <v>-343.54672623703891</v>
      </c>
      <c r="AB72" s="141">
        <f>M72/J72</f>
        <v>0.89589493144332155</v>
      </c>
      <c r="AC72" s="283"/>
    </row>
    <row r="73" spans="1:29" ht="15.75" customHeight="1">
      <c r="A73" s="29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796</v>
      </c>
      <c r="G73" s="148">
        <f t="shared" ref="G73:G75" si="18">E73*F73</f>
        <v>14471.28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3138.6637458926602</v>
      </c>
      <c r="N73" s="152">
        <f>M73/L73</f>
        <v>1046.2212486308867</v>
      </c>
      <c r="O73" s="154">
        <f>L73-I73</f>
        <v>0</v>
      </c>
      <c r="P73" s="155">
        <f>N73-K73</f>
        <v>-153.77875136911325</v>
      </c>
      <c r="Q73" s="156">
        <f>N73/K73</f>
        <v>0.87185104052573892</v>
      </c>
      <c r="R73" s="289">
        <f>Q89</f>
        <v>0.87853319350181658</v>
      </c>
      <c r="S73" s="157">
        <v>0.29166666666666669</v>
      </c>
      <c r="T73" s="158">
        <v>0.30223379629629632</v>
      </c>
      <c r="U73" s="159"/>
      <c r="V73" s="160">
        <v>15.216666666666674</v>
      </c>
      <c r="W73" s="161"/>
      <c r="X73" s="162"/>
      <c r="Y73" s="292"/>
      <c r="Z73" s="293"/>
      <c r="AA73" s="115">
        <f>M73-J73</f>
        <v>-461.33625410733976</v>
      </c>
      <c r="AB73" s="156">
        <f>M73/J73</f>
        <v>0.87185104052573892</v>
      </c>
      <c r="AC73" s="281">
        <f>AB89</f>
        <v>0.87853319350181647</v>
      </c>
    </row>
    <row r="74" spans="1:29" ht="15.75" customHeight="1">
      <c r="A74" s="295"/>
      <c r="B74" s="100" t="s">
        <v>120</v>
      </c>
      <c r="C74" s="274" t="s">
        <v>132</v>
      </c>
      <c r="D74" s="275"/>
      <c r="E74" s="101">
        <v>14.03</v>
      </c>
      <c r="F74" s="102">
        <v>3176</v>
      </c>
      <c r="G74" s="103">
        <f t="shared" si="18"/>
        <v>44559.28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2690.2588235294111</v>
      </c>
      <c r="N74" s="106">
        <f>M74/L74</f>
        <v>896.75294117647036</v>
      </c>
      <c r="O74" s="108">
        <f>L74-I74</f>
        <v>0</v>
      </c>
      <c r="P74" s="109">
        <f>N74-K74</f>
        <v>-103.24705882352964</v>
      </c>
      <c r="Q74" s="110">
        <f>N74/K74</f>
        <v>0.89675294117647031</v>
      </c>
      <c r="R74" s="290"/>
      <c r="S74" s="47">
        <v>0.31261574074074072</v>
      </c>
      <c r="T74" s="48">
        <v>0.36180555555555555</v>
      </c>
      <c r="U74" s="111">
        <v>14.949999999999939</v>
      </c>
      <c r="V74" s="112">
        <v>70.833333333333343</v>
      </c>
      <c r="W74" s="113"/>
      <c r="X74" s="116"/>
      <c r="Y74" s="276"/>
      <c r="Z74" s="277"/>
      <c r="AA74" s="117">
        <f>M74-J74</f>
        <v>-309.74117647058893</v>
      </c>
      <c r="AB74" s="110">
        <f>M74/J74</f>
        <v>0.89675294117647031</v>
      </c>
      <c r="AC74" s="282"/>
    </row>
    <row r="75" spans="1:29" ht="15.75" customHeight="1">
      <c r="A75" s="295"/>
      <c r="B75" s="100" t="s">
        <v>120</v>
      </c>
      <c r="C75" s="274" t="s">
        <v>134</v>
      </c>
      <c r="D75" s="275"/>
      <c r="E75" s="101">
        <v>14.28</v>
      </c>
      <c r="F75" s="102">
        <v>4050</v>
      </c>
      <c r="G75" s="103">
        <f t="shared" si="18"/>
        <v>57834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3132.116004296457</v>
      </c>
      <c r="N75" s="106">
        <f>M75/L75</f>
        <v>1044.038668098819</v>
      </c>
      <c r="O75" s="108">
        <f>L75-I75</f>
        <v>0</v>
      </c>
      <c r="P75" s="109">
        <f>N75-K75</f>
        <v>-155.96133190118098</v>
      </c>
      <c r="Q75" s="110">
        <f>N75/K75</f>
        <v>0.87003222341568254</v>
      </c>
      <c r="R75" s="290"/>
      <c r="S75" s="47">
        <v>0.37320601851851853</v>
      </c>
      <c r="T75" s="48">
        <v>0.42708333333333331</v>
      </c>
      <c r="U75" s="111">
        <v>16.4166666666667</v>
      </c>
      <c r="V75" s="112">
        <v>77.583333333333286</v>
      </c>
      <c r="W75" s="113"/>
      <c r="X75" s="116"/>
      <c r="Y75" s="276"/>
      <c r="Z75" s="277"/>
      <c r="AA75" s="117">
        <f>M75-J75</f>
        <v>-467.88399570354295</v>
      </c>
      <c r="AB75" s="110">
        <f>M75/J75</f>
        <v>0.87003222341568254</v>
      </c>
      <c r="AC75" s="282"/>
    </row>
    <row r="76" spans="1:29" ht="15.75" customHeight="1">
      <c r="A76" s="29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96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96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96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96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96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96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96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96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96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96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96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96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97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2987.0128579061761</v>
      </c>
      <c r="N89" s="138">
        <f>M89/L89</f>
        <v>995.67095263539204</v>
      </c>
      <c r="O89" s="139">
        <f>L89-I89</f>
        <v>0</v>
      </c>
      <c r="P89" s="140">
        <f>N89-K89</f>
        <v>-137.66238069794122</v>
      </c>
      <c r="Q89" s="141">
        <f>N89/K89</f>
        <v>0.87853319350181658</v>
      </c>
      <c r="R89" s="291"/>
      <c r="S89" s="142">
        <f>S73</f>
        <v>0.29166666666666669</v>
      </c>
      <c r="T89" s="143">
        <f>INDEX(T73:T88,COUNTA(T73:T88))</f>
        <v>0.42708333333333331</v>
      </c>
      <c r="U89" s="144"/>
      <c r="V89" s="166"/>
      <c r="W89" s="99"/>
      <c r="X89" s="69"/>
      <c r="Y89" s="279"/>
      <c r="Z89" s="280"/>
      <c r="AA89" s="168">
        <f>M89-J89</f>
        <v>-412.98714209382388</v>
      </c>
      <c r="AB89" s="141">
        <f>M89/J89</f>
        <v>0.87853319350181647</v>
      </c>
      <c r="AC89" s="283"/>
    </row>
    <row r="90" spans="1:29" ht="15.75" customHeight="1">
      <c r="A90" s="28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1014</v>
      </c>
      <c r="G90" s="148">
        <f t="shared" ref="G90:G93" si="23">E90*F90</f>
        <v>25380.420000000002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2927.3456295108226</v>
      </c>
      <c r="N90" s="152">
        <f>M90/L90</f>
        <v>731.83640737770565</v>
      </c>
      <c r="O90" s="154">
        <f>L90-I90</f>
        <v>0</v>
      </c>
      <c r="P90" s="155">
        <f>N90-K90</f>
        <v>-93.163592622294345</v>
      </c>
      <c r="Q90" s="156">
        <f>N90/K90</f>
        <v>0.88707443318509771</v>
      </c>
      <c r="R90" s="289">
        <f>Q106</f>
        <v>0.88470883575262438</v>
      </c>
      <c r="S90" s="157">
        <v>0.29181712962962963</v>
      </c>
      <c r="T90" s="158">
        <v>0.30625000000000002</v>
      </c>
      <c r="U90" s="159"/>
      <c r="V90" s="160">
        <v>20.78333333333336</v>
      </c>
      <c r="W90" s="158"/>
      <c r="X90" s="169"/>
      <c r="Y90" s="292"/>
      <c r="Z90" s="293"/>
      <c r="AA90" s="115">
        <f>M90-J90</f>
        <v>-372.65437048917738</v>
      </c>
      <c r="AB90" s="156">
        <f>M90/J90</f>
        <v>0.88707443318509771</v>
      </c>
      <c r="AC90" s="281">
        <f>AB106</f>
        <v>0.88470883575262438</v>
      </c>
    </row>
    <row r="91" spans="1:29" ht="15.75" customHeight="1">
      <c r="A91" s="285"/>
      <c r="B91" s="100" t="s">
        <v>120</v>
      </c>
      <c r="C91" s="274" t="s">
        <v>136</v>
      </c>
      <c r="D91" s="275"/>
      <c r="E91" s="101">
        <v>24.82</v>
      </c>
      <c r="F91" s="102">
        <v>1312</v>
      </c>
      <c r="G91" s="103">
        <f t="shared" si="23"/>
        <v>32563.84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2928.2083075015566</v>
      </c>
      <c r="N91" s="106">
        <f>M91/L91</f>
        <v>732.05207687538916</v>
      </c>
      <c r="O91" s="108">
        <f>L91-I91</f>
        <v>0</v>
      </c>
      <c r="P91" s="109">
        <f>N91-K91</f>
        <v>-92.947923124610838</v>
      </c>
      <c r="Q91" s="110">
        <f>N91/K91</f>
        <v>0.88733585075804744</v>
      </c>
      <c r="R91" s="290"/>
      <c r="S91" s="47">
        <v>0.3167476851851852</v>
      </c>
      <c r="T91" s="48">
        <v>0.33541666666666664</v>
      </c>
      <c r="U91" s="111">
        <v>15.116666666666658</v>
      </c>
      <c r="V91" s="112">
        <v>26.883333333333272</v>
      </c>
      <c r="W91" s="113"/>
      <c r="X91" s="13"/>
      <c r="Y91" s="276"/>
      <c r="Z91" s="277"/>
      <c r="AA91" s="117">
        <f>M91-J91</f>
        <v>-371.79169249844335</v>
      </c>
      <c r="AB91" s="110">
        <f>M91/J91</f>
        <v>0.88733585075804744</v>
      </c>
      <c r="AC91" s="282"/>
    </row>
    <row r="92" spans="1:29" ht="15.75" customHeight="1">
      <c r="A92" s="285"/>
      <c r="B92" s="100" t="s">
        <v>120</v>
      </c>
      <c r="C92" s="274" t="s">
        <v>137</v>
      </c>
      <c r="D92" s="275"/>
      <c r="E92" s="101">
        <v>30</v>
      </c>
      <c r="F92" s="102">
        <v>2061</v>
      </c>
      <c r="G92" s="103">
        <f t="shared" si="23"/>
        <v>61830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2691.1860718171929</v>
      </c>
      <c r="N92" s="106">
        <f>M92/L92</f>
        <v>897.06202393906426</v>
      </c>
      <c r="O92" s="108">
        <f>L92-I92</f>
        <v>0</v>
      </c>
      <c r="P92" s="109">
        <f>N92-K92</f>
        <v>-102.93797606093574</v>
      </c>
      <c r="Q92" s="110">
        <f>N92/K92</f>
        <v>0.89706202393906431</v>
      </c>
      <c r="R92" s="290"/>
      <c r="S92" s="47">
        <v>0.3465625</v>
      </c>
      <c r="T92" s="48">
        <v>0.37847222222222221</v>
      </c>
      <c r="U92" s="111">
        <v>16.050000000000033</v>
      </c>
      <c r="V92" s="112">
        <v>45.949999999999989</v>
      </c>
      <c r="W92" s="113"/>
      <c r="X92" s="13"/>
      <c r="Y92" s="276"/>
      <c r="Z92" s="277"/>
      <c r="AA92" s="117">
        <f>M92-J92</f>
        <v>-308.8139281828071</v>
      </c>
      <c r="AB92" s="110">
        <f>M92/J92</f>
        <v>0.89706202393906431</v>
      </c>
      <c r="AC92" s="282"/>
    </row>
    <row r="93" spans="1:29" ht="15.75" customHeight="1">
      <c r="A93" s="285"/>
      <c r="B93" s="100" t="s">
        <v>120</v>
      </c>
      <c r="C93" s="274" t="s">
        <v>133</v>
      </c>
      <c r="D93" s="275"/>
      <c r="E93" s="101">
        <v>18.18</v>
      </c>
      <c r="F93" s="102">
        <v>1664</v>
      </c>
      <c r="G93" s="103">
        <f t="shared" si="23"/>
        <v>30251.52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3131.4166231050704</v>
      </c>
      <c r="N93" s="106">
        <f>M93/L93</f>
        <v>1043.8055410350235</v>
      </c>
      <c r="O93" s="108">
        <f>L93-I93</f>
        <v>0</v>
      </c>
      <c r="P93" s="109">
        <f>N93-K93</f>
        <v>-156.19445896497655</v>
      </c>
      <c r="Q93" s="110">
        <f>N93/K93</f>
        <v>0.86983795086251958</v>
      </c>
      <c r="R93" s="290"/>
      <c r="S93" s="47">
        <v>0.38896990740740739</v>
      </c>
      <c r="T93" s="48">
        <v>0.41111111111111109</v>
      </c>
      <c r="U93" s="111">
        <v>15.116666666666658</v>
      </c>
      <c r="V93" s="112">
        <v>31.883333333333333</v>
      </c>
      <c r="W93" s="113"/>
      <c r="X93" s="116"/>
      <c r="Y93" s="276"/>
      <c r="Z93" s="277"/>
      <c r="AA93" s="117">
        <f>M93-J93</f>
        <v>-468.58337689492964</v>
      </c>
      <c r="AB93" s="110">
        <f>M93/J93</f>
        <v>0.86983795086251958</v>
      </c>
      <c r="AC93" s="282"/>
    </row>
    <row r="94" spans="1:29" ht="15.75" customHeight="1">
      <c r="A94" s="285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85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85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85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85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85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85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85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85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85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85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85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86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2919.5391579836605</v>
      </c>
      <c r="N106" s="138">
        <f>M106/L106</f>
        <v>834.15404513818874</v>
      </c>
      <c r="O106" s="139">
        <f>L106-I106</f>
        <v>0</v>
      </c>
      <c r="P106" s="140">
        <f>N106-K106</f>
        <v>-108.70309771895415</v>
      </c>
      <c r="Q106" s="141">
        <f>N106/K106</f>
        <v>0.88470883575262438</v>
      </c>
      <c r="R106" s="291"/>
      <c r="S106" s="142">
        <f>S90</f>
        <v>0.29181712962962963</v>
      </c>
      <c r="T106" s="143">
        <f>INDEX(T90:T105,COUNTA(T90:T105))</f>
        <v>0.41111111111111109</v>
      </c>
      <c r="U106" s="144"/>
      <c r="V106" s="166"/>
      <c r="W106" s="167"/>
      <c r="X106" s="138"/>
      <c r="Y106" s="279"/>
      <c r="Z106" s="280"/>
      <c r="AA106" s="168">
        <f>M106-J106</f>
        <v>-380.46084201633948</v>
      </c>
      <c r="AB106" s="141">
        <f>M106/J106</f>
        <v>0.88470883575262438</v>
      </c>
      <c r="AC106" s="283"/>
    </row>
    <row r="107" spans="1:29" ht="15.75" customHeight="1">
      <c r="A107" s="29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1104</v>
      </c>
      <c r="G107" s="148">
        <f t="shared" ref="G107:G110" si="27">E107*F107</f>
        <v>28306.560000000001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3171.9074221867577</v>
      </c>
      <c r="N107" s="152">
        <f>M107/L107</f>
        <v>288.35522019879613</v>
      </c>
      <c r="O107" s="154">
        <f>L107-I107</f>
        <v>0</v>
      </c>
      <c r="P107" s="155">
        <f>N107-K107</f>
        <v>-38.91750707393112</v>
      </c>
      <c r="Q107" s="156">
        <f>N107/K107</f>
        <v>0.88108539505187711</v>
      </c>
      <c r="R107" s="289">
        <f>Q123</f>
        <v>0.87333252222087498</v>
      </c>
      <c r="S107" s="157">
        <v>0.70841435185185186</v>
      </c>
      <c r="T107" s="158">
        <v>0.72291666666666665</v>
      </c>
      <c r="U107" s="159"/>
      <c r="V107" s="160">
        <v>20.883333333333294</v>
      </c>
      <c r="W107" s="158"/>
      <c r="X107" s="169"/>
      <c r="Y107" s="292"/>
      <c r="Z107" s="293"/>
      <c r="AA107" s="115">
        <f>M107-J107</f>
        <v>-428.09257781324231</v>
      </c>
      <c r="AB107" s="156">
        <f>M107/J107</f>
        <v>0.88108539505187711</v>
      </c>
      <c r="AC107" s="281">
        <f>AB123</f>
        <v>0.87333252222087521</v>
      </c>
    </row>
    <row r="108" spans="1:29" ht="15.75" customHeight="1">
      <c r="A108" s="295"/>
      <c r="B108" s="100" t="s">
        <v>114</v>
      </c>
      <c r="C108" s="274" t="s">
        <v>140</v>
      </c>
      <c r="D108" s="275"/>
      <c r="E108" s="101">
        <v>29.52</v>
      </c>
      <c r="F108" s="102">
        <v>1416</v>
      </c>
      <c r="G108" s="103">
        <f t="shared" si="27"/>
        <v>41800.32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3138.9162561576327</v>
      </c>
      <c r="N108" s="106">
        <f>M108/L108</f>
        <v>261.57635467980271</v>
      </c>
      <c r="O108" s="108">
        <f>L108-I108</f>
        <v>0</v>
      </c>
      <c r="P108" s="109">
        <f>N108-K108</f>
        <v>-38.423645320197295</v>
      </c>
      <c r="Q108" s="110">
        <f>N108/K108</f>
        <v>0.87192118226600901</v>
      </c>
      <c r="R108" s="290"/>
      <c r="S108" s="47">
        <v>0.72638888888888886</v>
      </c>
      <c r="T108" s="48">
        <v>0.74518518518518517</v>
      </c>
      <c r="U108" s="111">
        <v>4.9999999999999822</v>
      </c>
      <c r="V108" s="112">
        <v>27.066666666666688</v>
      </c>
      <c r="W108" s="113"/>
      <c r="X108" s="13"/>
      <c r="Y108" s="276"/>
      <c r="Z108" s="277"/>
      <c r="AA108" s="117">
        <f>M108-J108</f>
        <v>-461.08374384236731</v>
      </c>
      <c r="AB108" s="110">
        <f>M108/J108</f>
        <v>0.87192118226600912</v>
      </c>
      <c r="AC108" s="282"/>
    </row>
    <row r="109" spans="1:29" ht="15.75" customHeight="1">
      <c r="A109" s="295"/>
      <c r="B109" s="100" t="s">
        <v>114</v>
      </c>
      <c r="C109" s="274" t="s">
        <v>141</v>
      </c>
      <c r="D109" s="275"/>
      <c r="E109" s="101">
        <v>29.85</v>
      </c>
      <c r="F109" s="102">
        <v>1496</v>
      </c>
      <c r="G109" s="103">
        <f t="shared" si="27"/>
        <v>44655.6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3140.2915451894996</v>
      </c>
      <c r="N109" s="106">
        <f>M109/L109</f>
        <v>261.69096209912499</v>
      </c>
      <c r="O109" s="108">
        <f>L109-I109</f>
        <v>0</v>
      </c>
      <c r="P109" s="109">
        <f>N109-K109</f>
        <v>-38.309037900875012</v>
      </c>
      <c r="Q109" s="110">
        <f>N109/K109</f>
        <v>0.8723032069970833</v>
      </c>
      <c r="R109" s="290"/>
      <c r="S109" s="47">
        <v>0.74959490740740742</v>
      </c>
      <c r="T109" s="48">
        <v>0.76944444444444449</v>
      </c>
      <c r="U109" s="111">
        <v>6.3500000000000334</v>
      </c>
      <c r="V109" s="112">
        <v>28.583333333333378</v>
      </c>
      <c r="W109" s="113"/>
      <c r="X109" s="13"/>
      <c r="Y109" s="276"/>
      <c r="Z109" s="277"/>
      <c r="AA109" s="117">
        <f>M109-J109</f>
        <v>-459.70845481050037</v>
      </c>
      <c r="AB109" s="110">
        <f>M109/J109</f>
        <v>0.87230320699708319</v>
      </c>
      <c r="AC109" s="282"/>
    </row>
    <row r="110" spans="1:29" ht="15.75" customHeight="1">
      <c r="A110" s="295"/>
      <c r="B110" s="100" t="s">
        <v>120</v>
      </c>
      <c r="C110" s="274" t="s">
        <v>142</v>
      </c>
      <c r="D110" s="275"/>
      <c r="E110" s="101">
        <v>28.57</v>
      </c>
      <c r="F110" s="102">
        <v>1368</v>
      </c>
      <c r="G110" s="103">
        <f t="shared" si="27"/>
        <v>39083.760000000002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3124.8730964467131</v>
      </c>
      <c r="N110" s="106">
        <f>M110/L110</f>
        <v>260.40609137055941</v>
      </c>
      <c r="O110" s="108">
        <f>L110-I110</f>
        <v>0</v>
      </c>
      <c r="P110" s="109">
        <f>N110-K110</f>
        <v>-39.593908629440591</v>
      </c>
      <c r="Q110" s="110">
        <f>N110/K110</f>
        <v>0.86802030456853141</v>
      </c>
      <c r="R110" s="290"/>
      <c r="S110" s="47">
        <v>0.77361111111111114</v>
      </c>
      <c r="T110" s="48">
        <v>0.79185185185185181</v>
      </c>
      <c r="U110" s="111">
        <v>5.9999999999999787</v>
      </c>
      <c r="V110" s="112">
        <v>26.266666666666563</v>
      </c>
      <c r="W110" s="113"/>
      <c r="X110" s="116"/>
      <c r="Y110" s="276"/>
      <c r="Z110" s="277"/>
      <c r="AA110" s="117">
        <f>M110-J110</f>
        <v>-475.12690355328687</v>
      </c>
      <c r="AB110" s="110">
        <f>M110/J110</f>
        <v>0.86802030456853141</v>
      </c>
      <c r="AC110" s="282"/>
    </row>
    <row r="111" spans="1:29" ht="15.75" customHeight="1">
      <c r="A111" s="296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96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96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96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96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96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96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96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96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96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96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96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97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3143.9970799951507</v>
      </c>
      <c r="N123" s="138">
        <f>M123/L123</f>
        <v>267.57421957405535</v>
      </c>
      <c r="O123" s="139">
        <f>L123-I123</f>
        <v>0</v>
      </c>
      <c r="P123" s="140">
        <f>N123-K123</f>
        <v>-38.80875914934893</v>
      </c>
      <c r="Q123" s="141">
        <f>N123/K123</f>
        <v>0.87333252222087498</v>
      </c>
      <c r="R123" s="291"/>
      <c r="S123" s="142">
        <f>S107</f>
        <v>0.70841435185185186</v>
      </c>
      <c r="T123" s="143">
        <f>INDEX(T107:T122,COUNTA(T107:T122))</f>
        <v>0.79185185185185181</v>
      </c>
      <c r="U123" s="144"/>
      <c r="V123" s="166"/>
      <c r="W123" s="167"/>
      <c r="X123" s="138"/>
      <c r="Y123" s="279"/>
      <c r="Z123" s="280"/>
      <c r="AA123" s="168">
        <f>M123-J123</f>
        <v>-456.00292000484933</v>
      </c>
      <c r="AB123" s="141">
        <f>M123/J123</f>
        <v>0.87333252222087521</v>
      </c>
      <c r="AC123" s="283"/>
    </row>
    <row r="124" spans="1:29" ht="15.75" customHeight="1">
      <c r="A124" s="28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1604</v>
      </c>
      <c r="G124" s="148">
        <f t="shared" ref="G124:G127" si="31">E124*F124</f>
        <v>36057.919999999998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2665.9279778393434</v>
      </c>
      <c r="N124" s="152">
        <f>M124/L124</f>
        <v>533.18559556786863</v>
      </c>
      <c r="O124" s="154">
        <f>L124-I124</f>
        <v>0</v>
      </c>
      <c r="P124" s="155">
        <f>N124-K124</f>
        <v>-66.814404432131369</v>
      </c>
      <c r="Q124" s="156">
        <f>N124/K124</f>
        <v>0.88864265927978103</v>
      </c>
      <c r="R124" s="289">
        <f>Q140</f>
        <v>0.89287005138845343</v>
      </c>
      <c r="S124" s="157">
        <v>0.70833333333333337</v>
      </c>
      <c r="T124" s="158">
        <v>0.73340277777777774</v>
      </c>
      <c r="U124" s="159"/>
      <c r="V124" s="160">
        <v>36.099999999999888</v>
      </c>
      <c r="W124" s="161"/>
      <c r="X124" s="162"/>
      <c r="Y124" s="292"/>
      <c r="Z124" s="293"/>
      <c r="AA124" s="115">
        <f>M124-J124</f>
        <v>-334.07202216065662</v>
      </c>
      <c r="AB124" s="156">
        <f>M124/J124</f>
        <v>0.88864265927978114</v>
      </c>
      <c r="AC124" s="281">
        <f>AB140</f>
        <v>0.89287005138845343</v>
      </c>
    </row>
    <row r="125" spans="1:29" ht="15.75" customHeight="1">
      <c r="A125" s="285"/>
      <c r="B125" s="100" t="s">
        <v>120</v>
      </c>
      <c r="C125" s="274" t="s">
        <v>147</v>
      </c>
      <c r="D125" s="275"/>
      <c r="E125" s="101">
        <v>24.54</v>
      </c>
      <c r="F125" s="102">
        <v>2055</v>
      </c>
      <c r="G125" s="103">
        <f t="shared" si="31"/>
        <v>50429.7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2665.9459459459536</v>
      </c>
      <c r="N125" s="106">
        <f>M125/L125</f>
        <v>666.48648648648839</v>
      </c>
      <c r="O125" s="108">
        <f>L125-I125</f>
        <v>0</v>
      </c>
      <c r="P125" s="109">
        <f>N125-K125</f>
        <v>-83.513513513511612</v>
      </c>
      <c r="Q125" s="110">
        <f>N125/K125</f>
        <v>0.88864864864865123</v>
      </c>
      <c r="R125" s="290"/>
      <c r="S125" s="47">
        <v>0.7368055555555556</v>
      </c>
      <c r="T125" s="48">
        <v>0.76892361111111107</v>
      </c>
      <c r="U125" s="111">
        <v>4.9000000000001265</v>
      </c>
      <c r="V125" s="112">
        <v>46.249999999999872</v>
      </c>
      <c r="W125" s="113"/>
      <c r="X125" s="116"/>
      <c r="Y125" s="276"/>
      <c r="Z125" s="277"/>
      <c r="AA125" s="117">
        <f>M125-J125</f>
        <v>-334.05405405404645</v>
      </c>
      <c r="AB125" s="110">
        <f>M125/J125</f>
        <v>0.88864864864865123</v>
      </c>
      <c r="AC125" s="282"/>
    </row>
    <row r="126" spans="1:29" ht="15.75" customHeight="1">
      <c r="A126" s="285"/>
      <c r="B126" s="100" t="s">
        <v>120</v>
      </c>
      <c r="C126" s="274" t="s">
        <v>144</v>
      </c>
      <c r="D126" s="275"/>
      <c r="E126" s="101">
        <v>16.7</v>
      </c>
      <c r="F126" s="102">
        <v>1298</v>
      </c>
      <c r="G126" s="103">
        <f t="shared" si="31"/>
        <v>21676.6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2959.341355288168</v>
      </c>
      <c r="N126" s="106">
        <f>M126/L126</f>
        <v>986.44711842938932</v>
      </c>
      <c r="O126" s="108">
        <f>L126-I126</f>
        <v>0</v>
      </c>
      <c r="P126" s="109">
        <f>N126-K126</f>
        <v>-113.55288157061068</v>
      </c>
      <c r="Q126" s="110">
        <f>N126/K126</f>
        <v>0.89677010766308118</v>
      </c>
      <c r="R126" s="290"/>
      <c r="S126" s="47">
        <v>0.7729166666666667</v>
      </c>
      <c r="T126" s="48">
        <v>0.79119212962962959</v>
      </c>
      <c r="U126" s="111">
        <v>5.7500000000000995</v>
      </c>
      <c r="V126" s="112">
        <v>26.316666666666571</v>
      </c>
      <c r="W126" s="113"/>
      <c r="X126" s="116"/>
      <c r="Y126" s="276"/>
      <c r="Z126" s="277"/>
      <c r="AA126" s="117">
        <f>M126-J126</f>
        <v>-340.65864471183204</v>
      </c>
      <c r="AB126" s="110">
        <f>M126/J126</f>
        <v>0.89677010766308118</v>
      </c>
      <c r="AC126" s="282"/>
    </row>
    <row r="127" spans="1:29" ht="15.75" customHeight="1">
      <c r="A127" s="285"/>
      <c r="B127" s="100" t="s">
        <v>120</v>
      </c>
      <c r="C127" s="274" t="s">
        <v>149</v>
      </c>
      <c r="D127" s="275"/>
      <c r="E127" s="101">
        <v>17.89</v>
      </c>
      <c r="F127" s="102">
        <v>4685</v>
      </c>
      <c r="G127" s="103">
        <f t="shared" si="31"/>
        <v>83814.650000000009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2958.9473684210479</v>
      </c>
      <c r="N127" s="106">
        <f>M127/L127</f>
        <v>739.73684210526199</v>
      </c>
      <c r="O127" s="108">
        <f>L127-I127</f>
        <v>0</v>
      </c>
      <c r="P127" s="109">
        <f>N127-K127</f>
        <v>-85.263157894738015</v>
      </c>
      <c r="Q127" s="110">
        <f>N127/K127</f>
        <v>0.89665071770334781</v>
      </c>
      <c r="R127" s="290"/>
      <c r="S127" s="47">
        <v>0.7944444444444444</v>
      </c>
      <c r="T127" s="48">
        <v>0.86041666666666672</v>
      </c>
      <c r="U127" s="111">
        <v>4.6833333333333194</v>
      </c>
      <c r="V127" s="112">
        <v>95.000000000000142</v>
      </c>
      <c r="W127" s="113"/>
      <c r="X127" s="116"/>
      <c r="Y127" s="276"/>
      <c r="Z127" s="277"/>
      <c r="AA127" s="117">
        <f>M127-J127</f>
        <v>-341.05263157895206</v>
      </c>
      <c r="AB127" s="110">
        <f>M127/J127</f>
        <v>0.89665071770334781</v>
      </c>
      <c r="AC127" s="282"/>
    </row>
    <row r="128" spans="1:29" ht="15.75" customHeight="1">
      <c r="A128" s="285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85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85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85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85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85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85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85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85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85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85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85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86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2812.5406618736283</v>
      </c>
      <c r="N140" s="138">
        <f>M140/L140</f>
        <v>703.13516546840708</v>
      </c>
      <c r="O140" s="139">
        <f>L140-I140</f>
        <v>0</v>
      </c>
      <c r="P140" s="140">
        <f>N140-K140</f>
        <v>-84.364834531592919</v>
      </c>
      <c r="Q140" s="141">
        <f>N140/K140</f>
        <v>0.89287005138845343</v>
      </c>
      <c r="R140" s="291"/>
      <c r="S140" s="142">
        <f>S124</f>
        <v>0.70833333333333337</v>
      </c>
      <c r="T140" s="143">
        <f>INDEX(T124:T139,COUNTA(T124:T139))</f>
        <v>0.86041666666666672</v>
      </c>
      <c r="U140" s="144"/>
      <c r="V140" s="166"/>
      <c r="W140" s="99"/>
      <c r="X140" s="69"/>
      <c r="Y140" s="279"/>
      <c r="Z140" s="280"/>
      <c r="AA140" s="168">
        <f>M140-J140</f>
        <v>-337.45933812637168</v>
      </c>
      <c r="AB140" s="141">
        <f>M140/J140</f>
        <v>0.89287005138845343</v>
      </c>
      <c r="AC140" s="283"/>
    </row>
    <row r="141" spans="1:29" ht="15.75" customHeight="1">
      <c r="A141" s="29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1524</v>
      </c>
      <c r="G141" s="148">
        <f t="shared" ref="G141:G143" si="36">E141*F141</f>
        <v>33954.720000000001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2956.0344827586273</v>
      </c>
      <c r="N141" s="152">
        <f>M141/L141</f>
        <v>591.20689655172544</v>
      </c>
      <c r="O141" s="154">
        <f>L141-I141</f>
        <v>0</v>
      </c>
      <c r="P141" s="155">
        <f>N141-K141</f>
        <v>-68.793103448274564</v>
      </c>
      <c r="Q141" s="156">
        <f>N141/K141</f>
        <v>0.89576802507837183</v>
      </c>
      <c r="R141" s="289">
        <f>Q157</f>
        <v>0.89637413843760438</v>
      </c>
      <c r="S141" s="157">
        <v>0.70837962962962964</v>
      </c>
      <c r="T141" s="158">
        <v>0.72986111111111107</v>
      </c>
      <c r="U141" s="159"/>
      <c r="V141" s="160">
        <v>30.933333333333266</v>
      </c>
      <c r="W141" s="161"/>
      <c r="X141" s="162"/>
      <c r="Y141" s="292"/>
      <c r="Z141" s="293"/>
      <c r="AA141" s="115">
        <f>M141-J141</f>
        <v>-343.96551724137271</v>
      </c>
      <c r="AB141" s="156">
        <f>M141/J141</f>
        <v>0.89576802507837194</v>
      </c>
      <c r="AC141" s="281">
        <f>AB157</f>
        <v>0.89637413843760427</v>
      </c>
    </row>
    <row r="142" spans="1:29" ht="15.75" customHeight="1">
      <c r="A142" s="295"/>
      <c r="B142" s="100" t="s">
        <v>120</v>
      </c>
      <c r="C142" s="274" t="s">
        <v>145</v>
      </c>
      <c r="D142" s="275"/>
      <c r="E142" s="101">
        <v>18.18</v>
      </c>
      <c r="F142" s="102">
        <v>640</v>
      </c>
      <c r="G142" s="103">
        <f t="shared" si="36"/>
        <v>11635.2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2961.4395886889333</v>
      </c>
      <c r="N142" s="106">
        <f>M142/L142</f>
        <v>740.35989717223333</v>
      </c>
      <c r="O142" s="108">
        <f>L142-I142</f>
        <v>0</v>
      </c>
      <c r="P142" s="109">
        <f>N142-K142</f>
        <v>-84.640102827766668</v>
      </c>
      <c r="Q142" s="110">
        <f>N142/K142</f>
        <v>0.89740593596634344</v>
      </c>
      <c r="R142" s="290"/>
      <c r="S142" s="47">
        <v>0.73335648148148147</v>
      </c>
      <c r="T142" s="48">
        <v>0.74236111111111114</v>
      </c>
      <c r="U142" s="111">
        <v>5.0333333333333741</v>
      </c>
      <c r="V142" s="112">
        <v>12.966666666666722</v>
      </c>
      <c r="W142" s="113"/>
      <c r="X142" s="116"/>
      <c r="Y142" s="276"/>
      <c r="Z142" s="277"/>
      <c r="AA142" s="117">
        <f>M142-J142</f>
        <v>-338.56041131106667</v>
      </c>
      <c r="AB142" s="110">
        <f>M142/J142</f>
        <v>0.89740593596634344</v>
      </c>
      <c r="AC142" s="282"/>
    </row>
    <row r="143" spans="1:29" ht="15.75" customHeight="1">
      <c r="A143" s="295"/>
      <c r="B143" s="100" t="s">
        <v>120</v>
      </c>
      <c r="C143" s="274" t="s">
        <v>150</v>
      </c>
      <c r="D143" s="275"/>
      <c r="E143" s="101">
        <v>16.66</v>
      </c>
      <c r="F143" s="102">
        <v>6999</v>
      </c>
      <c r="G143" s="103">
        <f t="shared" si="36"/>
        <v>116603.34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2956.6298990847213</v>
      </c>
      <c r="N143" s="106">
        <f>M143/L143</f>
        <v>739.15747477118032</v>
      </c>
      <c r="O143" s="108">
        <f>L143-I143</f>
        <v>0</v>
      </c>
      <c r="P143" s="109">
        <f>N143-K143</f>
        <v>-85.842525228819682</v>
      </c>
      <c r="Q143" s="110">
        <f>N143/K143</f>
        <v>0.89594845426809733</v>
      </c>
      <c r="R143" s="290"/>
      <c r="S143" s="47">
        <v>0.74652777777777779</v>
      </c>
      <c r="T143" s="48">
        <v>0.84516203703703707</v>
      </c>
      <c r="U143" s="111">
        <v>5.9999999999999787</v>
      </c>
      <c r="V143" s="112">
        <v>142.03333333333336</v>
      </c>
      <c r="W143" s="113"/>
      <c r="X143" s="116"/>
      <c r="Y143" s="276"/>
      <c r="Z143" s="277"/>
      <c r="AA143" s="117">
        <f>M143-J143</f>
        <v>-343.37010091527873</v>
      </c>
      <c r="AB143" s="110">
        <f>M143/J143</f>
        <v>0.89594845426809733</v>
      </c>
      <c r="AC143" s="282"/>
    </row>
    <row r="144" spans="1:29" ht="15.75" customHeight="1">
      <c r="A144" s="29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96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96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96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96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96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96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96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96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96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96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96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96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97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2958.0346568440941</v>
      </c>
      <c r="N157" s="138">
        <f>M157/L157</f>
        <v>682.62338234863716</v>
      </c>
      <c r="O157" s="139">
        <f>L157-I157</f>
        <v>0</v>
      </c>
      <c r="P157" s="140">
        <f>N157-K157</f>
        <v>-78.915079189824382</v>
      </c>
      <c r="Q157" s="141">
        <f>N157/K157</f>
        <v>0.89637413843760438</v>
      </c>
      <c r="R157" s="291"/>
      <c r="S157" s="142">
        <f>S141</f>
        <v>0.70837962962962964</v>
      </c>
      <c r="T157" s="143">
        <f>INDEX(T141:T156,COUNTA(T141:T156))</f>
        <v>0.84516203703703707</v>
      </c>
      <c r="U157" s="144"/>
      <c r="V157" s="166"/>
      <c r="W157" s="99"/>
      <c r="X157" s="69"/>
      <c r="Y157" s="279"/>
      <c r="Z157" s="280"/>
      <c r="AA157" s="168">
        <f>M157-J157</f>
        <v>-341.96534315590588</v>
      </c>
      <c r="AB157" s="141">
        <f>M157/J157</f>
        <v>0.89637413843760427</v>
      </c>
      <c r="AC157" s="283"/>
    </row>
    <row r="158" spans="1:29" ht="15.75" customHeight="1">
      <c r="A158" s="28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2247</v>
      </c>
      <c r="G158" s="148">
        <f t="shared" ref="G158:G161" si="41">E158*F158</f>
        <v>31525.41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2690.1230462254766</v>
      </c>
      <c r="N158" s="152">
        <f>M158/L158</f>
        <v>896.70768207515891</v>
      </c>
      <c r="O158" s="154">
        <f>L158-I158</f>
        <v>0</v>
      </c>
      <c r="P158" s="155">
        <f>N158-K158</f>
        <v>-103.29231792484109</v>
      </c>
      <c r="Q158" s="156">
        <f>N158/K158</f>
        <v>0.89670768207515894</v>
      </c>
      <c r="R158" s="289">
        <f>Q174</f>
        <v>0.88237782399164177</v>
      </c>
      <c r="S158" s="157">
        <v>0.70833333333333337</v>
      </c>
      <c r="T158" s="158">
        <v>0.74313657407407407</v>
      </c>
      <c r="U158" s="159"/>
      <c r="V158" s="160">
        <v>50.116666666666617</v>
      </c>
      <c r="W158" s="161"/>
      <c r="X158" s="162"/>
      <c r="Y158" s="292"/>
      <c r="Z158" s="293"/>
      <c r="AA158" s="115">
        <f>M158-J158</f>
        <v>-309.87695377452337</v>
      </c>
      <c r="AB158" s="156">
        <f>M158/J158</f>
        <v>0.89670768207515883</v>
      </c>
      <c r="AC158" s="281">
        <f>AB174</f>
        <v>0.88237782399164177</v>
      </c>
    </row>
    <row r="159" spans="1:29" ht="15.75" customHeight="1">
      <c r="A159" s="285"/>
      <c r="B159" s="100" t="s">
        <v>120</v>
      </c>
      <c r="C159" s="274" t="s">
        <v>157</v>
      </c>
      <c r="D159" s="275"/>
      <c r="E159" s="101">
        <v>18.18</v>
      </c>
      <c r="F159" s="102">
        <v>1123</v>
      </c>
      <c r="G159" s="103">
        <f t="shared" si="41"/>
        <v>20416.14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3136.3847944142667</v>
      </c>
      <c r="N159" s="106">
        <f>M159/L159</f>
        <v>1045.4615981380889</v>
      </c>
      <c r="O159" s="108">
        <f>L159-I159</f>
        <v>0</v>
      </c>
      <c r="P159" s="109">
        <f>N159-K159</f>
        <v>-154.5384018619111</v>
      </c>
      <c r="Q159" s="110">
        <f>N159/K159</f>
        <v>0.87121799844840742</v>
      </c>
      <c r="R159" s="290"/>
      <c r="S159" s="47">
        <v>0.75347222222222221</v>
      </c>
      <c r="T159" s="48">
        <v>0.76839120370370373</v>
      </c>
      <c r="U159" s="111">
        <v>14.883333333333315</v>
      </c>
      <c r="V159" s="112">
        <v>21.483333333333388</v>
      </c>
      <c r="W159" s="113"/>
      <c r="X159" s="116"/>
      <c r="Y159" s="276"/>
      <c r="Z159" s="277"/>
      <c r="AA159" s="117">
        <f>M159-J159</f>
        <v>-463.61520558573329</v>
      </c>
      <c r="AB159" s="110">
        <f>M159/J159</f>
        <v>0.87121799844840742</v>
      </c>
      <c r="AC159" s="282"/>
    </row>
    <row r="160" spans="1:29" ht="15.75" customHeight="1">
      <c r="A160" s="285"/>
      <c r="B160" s="100" t="s">
        <v>120</v>
      </c>
      <c r="C160" s="274" t="s">
        <v>154</v>
      </c>
      <c r="D160" s="275"/>
      <c r="E160" s="101">
        <v>14.28</v>
      </c>
      <c r="F160" s="102">
        <v>5575</v>
      </c>
      <c r="G160" s="103">
        <f t="shared" si="41"/>
        <v>79611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3130.5568554047759</v>
      </c>
      <c r="N160" s="106">
        <f>M160/L160</f>
        <v>1043.518951801592</v>
      </c>
      <c r="O160" s="108">
        <f>L160-I160</f>
        <v>0</v>
      </c>
      <c r="P160" s="109">
        <f>N160-K160</f>
        <v>-156.48104819840796</v>
      </c>
      <c r="Q160" s="110">
        <f>N160/K160</f>
        <v>0.86959912650132665</v>
      </c>
      <c r="R160" s="290"/>
      <c r="S160" s="47">
        <v>0.77857638888888892</v>
      </c>
      <c r="T160" s="48">
        <v>0.85277777777777775</v>
      </c>
      <c r="U160" s="111">
        <v>14.666666666666668</v>
      </c>
      <c r="V160" s="112">
        <v>106.84999999999991</v>
      </c>
      <c r="W160" s="113">
        <v>0.85277777777777775</v>
      </c>
      <c r="X160" s="116">
        <v>0.90555555555555534</v>
      </c>
      <c r="Y160" s="276"/>
      <c r="Z160" s="277"/>
      <c r="AA160" s="117">
        <f>M160-J160</f>
        <v>-469.44314459522411</v>
      </c>
      <c r="AB160" s="110">
        <f>M160/J160</f>
        <v>0.86959912650132665</v>
      </c>
      <c r="AC160" s="282"/>
    </row>
    <row r="161" spans="1:29" ht="15.75" customHeight="1">
      <c r="A161" s="285"/>
      <c r="B161" s="100" t="s">
        <v>120</v>
      </c>
      <c r="C161" s="274" t="s">
        <v>152</v>
      </c>
      <c r="D161" s="275"/>
      <c r="E161" s="101">
        <v>14.03</v>
      </c>
      <c r="F161" s="102">
        <v>4726</v>
      </c>
      <c r="G161" s="103">
        <f t="shared" si="41"/>
        <v>66305.78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2690.3225806451528</v>
      </c>
      <c r="N161" s="106">
        <f>M161/L161</f>
        <v>896.77419354838423</v>
      </c>
      <c r="O161" s="108">
        <f>L161-I161</f>
        <v>0</v>
      </c>
      <c r="P161" s="109">
        <f>N161-K161</f>
        <v>-103.22580645161577</v>
      </c>
      <c r="Q161" s="110">
        <f>N161/K161</f>
        <v>0.89677419354838428</v>
      </c>
      <c r="R161" s="290"/>
      <c r="S161" s="47">
        <v>0.90555555555555534</v>
      </c>
      <c r="T161" s="48">
        <v>0.97875000000000001</v>
      </c>
      <c r="U161" s="111">
        <v>75.99999999999973</v>
      </c>
      <c r="V161" s="112">
        <v>105.40000000000033</v>
      </c>
      <c r="W161" s="113"/>
      <c r="X161" s="116"/>
      <c r="Y161" s="276"/>
      <c r="Z161" s="277"/>
      <c r="AA161" s="117">
        <f>M161-J161</f>
        <v>-309.67741935484719</v>
      </c>
      <c r="AB161" s="110">
        <f>M161/J161</f>
        <v>0.89677419354838428</v>
      </c>
      <c r="AC161" s="282"/>
    </row>
    <row r="162" spans="1:29" ht="15.75" customHeight="1">
      <c r="A162" s="285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85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85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85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85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85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85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85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85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85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85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85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86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2911.8468191724178</v>
      </c>
      <c r="N174" s="138">
        <f t="shared" ref="N174:N180" si="45">M174/L174</f>
        <v>970.61560639080597</v>
      </c>
      <c r="O174" s="139">
        <f t="shared" ref="O174:O180" si="46">L174-I174</f>
        <v>0</v>
      </c>
      <c r="P174" s="140">
        <f t="shared" ref="P174:P180" si="47">N174-K174</f>
        <v>-129.38439360919403</v>
      </c>
      <c r="Q174" s="141">
        <f t="shared" ref="Q174:Q180" si="48">N174/K174</f>
        <v>0.88237782399164177</v>
      </c>
      <c r="R174" s="291"/>
      <c r="S174" s="142">
        <f>S158</f>
        <v>0.70833333333333337</v>
      </c>
      <c r="T174" s="143">
        <f>INDEX(T158:T173,COUNTA(T158:T173))</f>
        <v>0.97875000000000001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-388.15318082758222</v>
      </c>
      <c r="AB174" s="141">
        <f t="shared" ref="AB174:AB180" si="50">M174/J174</f>
        <v>0.88237782399164177</v>
      </c>
      <c r="AC174" s="283"/>
    </row>
    <row r="175" spans="1:29" ht="15.75" customHeight="1">
      <c r="A175" s="29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1912</v>
      </c>
      <c r="G175" s="148">
        <f t="shared" ref="G175:G180" si="51">E175*F175</f>
        <v>34760.159999999996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3132.9995448338714</v>
      </c>
      <c r="N175" s="152">
        <f t="shared" si="45"/>
        <v>1044.3331816112905</v>
      </c>
      <c r="O175" s="154">
        <f t="shared" si="46"/>
        <v>0</v>
      </c>
      <c r="P175" s="155">
        <f t="shared" si="47"/>
        <v>-155.66681838870954</v>
      </c>
      <c r="Q175" s="156">
        <f t="shared" si="48"/>
        <v>0.87027765134274204</v>
      </c>
      <c r="R175" s="289">
        <f>Q191</f>
        <v>0.87951895218793497</v>
      </c>
      <c r="S175" s="157">
        <v>0.70859953703703704</v>
      </c>
      <c r="T175" s="158">
        <v>0.73402777777777772</v>
      </c>
      <c r="U175" s="159"/>
      <c r="V175" s="160">
        <v>36.616666666666582</v>
      </c>
      <c r="W175" s="158"/>
      <c r="X175" s="169"/>
      <c r="Y175" s="292"/>
      <c r="Z175" s="293"/>
      <c r="AA175" s="171">
        <f t="shared" si="49"/>
        <v>-467.00045516612863</v>
      </c>
      <c r="AB175" s="156">
        <f t="shared" si="50"/>
        <v>0.87027765134274204</v>
      </c>
      <c r="AC175" s="281">
        <f>AB191</f>
        <v>0.87951895218793508</v>
      </c>
    </row>
    <row r="176" spans="1:29" ht="15.75" customHeight="1">
      <c r="A176" s="295"/>
      <c r="B176" s="100" t="s">
        <v>120</v>
      </c>
      <c r="C176" s="274" t="s">
        <v>153</v>
      </c>
      <c r="D176" s="275"/>
      <c r="E176" s="101">
        <v>18.18</v>
      </c>
      <c r="F176" s="102">
        <v>1722</v>
      </c>
      <c r="G176" s="103">
        <f t="shared" si="51"/>
        <v>31305.96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2690.625000000005</v>
      </c>
      <c r="N176" s="106">
        <f t="shared" si="45"/>
        <v>672.65625000000125</v>
      </c>
      <c r="O176" s="108">
        <f t="shared" si="46"/>
        <v>0</v>
      </c>
      <c r="P176" s="109">
        <f t="shared" si="47"/>
        <v>-77.343749999998749</v>
      </c>
      <c r="Q176" s="110">
        <f t="shared" si="48"/>
        <v>0.89687500000000164</v>
      </c>
      <c r="R176" s="290"/>
      <c r="S176" s="47">
        <v>0.74444444444444446</v>
      </c>
      <c r="T176" s="48">
        <v>0.77111111111111108</v>
      </c>
      <c r="U176" s="111">
        <v>15.000000000000107</v>
      </c>
      <c r="V176" s="112">
        <v>38.399999999999928</v>
      </c>
      <c r="W176" s="113"/>
      <c r="X176" s="13"/>
      <c r="Y176" s="276"/>
      <c r="Z176" s="277"/>
      <c r="AA176" s="172">
        <f t="shared" si="49"/>
        <v>-309.374999999995</v>
      </c>
      <c r="AB176" s="110">
        <f t="shared" si="50"/>
        <v>0.89687500000000164</v>
      </c>
      <c r="AC176" s="282"/>
    </row>
    <row r="177" spans="1:29" ht="15.75" customHeight="1">
      <c r="A177" s="295"/>
      <c r="B177" s="100" t="s">
        <v>120</v>
      </c>
      <c r="C177" s="274" t="s">
        <v>158</v>
      </c>
      <c r="D177" s="275"/>
      <c r="E177" s="101">
        <v>24.82</v>
      </c>
      <c r="F177" s="102">
        <v>2510</v>
      </c>
      <c r="G177" s="103">
        <f t="shared" si="51"/>
        <v>62298.2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2928.0622164614424</v>
      </c>
      <c r="N177" s="106">
        <f t="shared" si="45"/>
        <v>732.0155541153606</v>
      </c>
      <c r="O177" s="108">
        <f t="shared" si="46"/>
        <v>0</v>
      </c>
      <c r="P177" s="109">
        <f t="shared" si="47"/>
        <v>-92.984445884639399</v>
      </c>
      <c r="Q177" s="110">
        <f t="shared" si="48"/>
        <v>0.88729158074589165</v>
      </c>
      <c r="R177" s="290"/>
      <c r="S177" s="47">
        <v>0.78194444444444444</v>
      </c>
      <c r="T177" s="48">
        <v>0.81766203703703699</v>
      </c>
      <c r="U177" s="111">
        <v>15.600000000000041</v>
      </c>
      <c r="V177" s="112">
        <v>51.433333333333273</v>
      </c>
      <c r="W177" s="113"/>
      <c r="X177" s="13"/>
      <c r="Y177" s="276"/>
      <c r="Z177" s="277"/>
      <c r="AA177" s="172">
        <f t="shared" si="49"/>
        <v>-371.9377835385576</v>
      </c>
      <c r="AB177" s="110">
        <f t="shared" si="50"/>
        <v>0.88729158074589165</v>
      </c>
      <c r="AC177" s="282"/>
    </row>
    <row r="178" spans="1:29" ht="15.75" customHeight="1">
      <c r="A178" s="295"/>
      <c r="B178" s="100" t="s">
        <v>120</v>
      </c>
      <c r="C178" s="274" t="s">
        <v>159</v>
      </c>
      <c r="D178" s="275"/>
      <c r="E178" s="101">
        <v>25.03</v>
      </c>
      <c r="F178" s="102">
        <v>1910</v>
      </c>
      <c r="G178" s="103">
        <f t="shared" si="51"/>
        <v>47807.3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2928.4497444633662</v>
      </c>
      <c r="N178" s="106">
        <f t="shared" si="45"/>
        <v>732.11243611584155</v>
      </c>
      <c r="O178" s="108">
        <f t="shared" si="46"/>
        <v>0</v>
      </c>
      <c r="P178" s="109">
        <f t="shared" si="47"/>
        <v>-92.887563884158453</v>
      </c>
      <c r="Q178" s="110">
        <f t="shared" si="48"/>
        <v>0.88740901347374734</v>
      </c>
      <c r="R178" s="290"/>
      <c r="S178" s="47">
        <v>0.82777777777777772</v>
      </c>
      <c r="T178" s="48">
        <v>0.85495370370370372</v>
      </c>
      <c r="U178" s="111">
        <v>14.566666666666652</v>
      </c>
      <c r="V178" s="112">
        <v>39.133333333333425</v>
      </c>
      <c r="W178" s="113">
        <v>0.85495370370370372</v>
      </c>
      <c r="X178" s="116">
        <v>0.90797453703703701</v>
      </c>
      <c r="Y178" s="276"/>
      <c r="Z178" s="277"/>
      <c r="AA178" s="172">
        <f t="shared" si="49"/>
        <v>-371.55025553663381</v>
      </c>
      <c r="AB178" s="110">
        <f t="shared" si="50"/>
        <v>0.88740901347374734</v>
      </c>
      <c r="AC178" s="282"/>
    </row>
    <row r="179" spans="1:29" ht="15.75" customHeight="1">
      <c r="A179" s="296"/>
      <c r="B179" s="100" t="s">
        <v>120</v>
      </c>
      <c r="C179" s="274" t="s">
        <v>156</v>
      </c>
      <c r="D179" s="275"/>
      <c r="E179" s="101">
        <v>18.18</v>
      </c>
      <c r="F179" s="102">
        <v>1384</v>
      </c>
      <c r="G179" s="103">
        <f t="shared" si="51"/>
        <v>25161.119999999999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3131.6153362664877</v>
      </c>
      <c r="N179" s="106">
        <f t="shared" si="45"/>
        <v>1043.8717787554958</v>
      </c>
      <c r="O179" s="108">
        <f t="shared" si="46"/>
        <v>0</v>
      </c>
      <c r="P179" s="109">
        <f t="shared" si="47"/>
        <v>-156.12822124450418</v>
      </c>
      <c r="Q179" s="110">
        <f t="shared" si="48"/>
        <v>0.86989314896291314</v>
      </c>
      <c r="R179" s="290"/>
      <c r="S179" s="47">
        <v>0.90797453703703701</v>
      </c>
      <c r="T179" s="48">
        <v>0.92638888888888893</v>
      </c>
      <c r="U179" s="111">
        <v>76.349999999999937</v>
      </c>
      <c r="V179" s="112">
        <v>26.516666666666762</v>
      </c>
      <c r="W179" s="113"/>
      <c r="X179" s="116"/>
      <c r="Y179" s="276"/>
      <c r="Z179" s="277"/>
      <c r="AA179" s="172">
        <f t="shared" si="49"/>
        <v>-468.3846637335123</v>
      </c>
      <c r="AB179" s="110">
        <f t="shared" si="50"/>
        <v>0.86989314896291325</v>
      </c>
      <c r="AC179" s="282"/>
    </row>
    <row r="180" spans="1:29" ht="15.75" customHeight="1">
      <c r="A180" s="296"/>
      <c r="B180" s="100" t="s">
        <v>120</v>
      </c>
      <c r="C180" s="274" t="s">
        <v>154</v>
      </c>
      <c r="D180" s="275"/>
      <c r="E180" s="101">
        <v>14.28</v>
      </c>
      <c r="F180" s="102">
        <v>3060</v>
      </c>
      <c r="G180" s="121">
        <f t="shared" si="51"/>
        <v>43696.799999999996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3130.4347826087014</v>
      </c>
      <c r="N180" s="106">
        <f t="shared" si="45"/>
        <v>1043.4782608695671</v>
      </c>
      <c r="O180" s="108">
        <f t="shared" si="46"/>
        <v>0</v>
      </c>
      <c r="P180" s="109">
        <f t="shared" si="47"/>
        <v>-156.52173913043293</v>
      </c>
      <c r="Q180" s="110">
        <f t="shared" si="48"/>
        <v>0.86956521739130588</v>
      </c>
      <c r="R180" s="290"/>
      <c r="S180" s="47">
        <v>0.93774305555555559</v>
      </c>
      <c r="T180" s="48">
        <v>0.97847222222222219</v>
      </c>
      <c r="U180" s="111">
        <v>16.349999999999998</v>
      </c>
      <c r="V180" s="112">
        <v>58.649999999999892</v>
      </c>
      <c r="W180" s="113"/>
      <c r="X180" s="50"/>
      <c r="Y180" s="276"/>
      <c r="Z180" s="277"/>
      <c r="AA180" s="172">
        <f t="shared" si="49"/>
        <v>-469.56521739129857</v>
      </c>
      <c r="AB180" s="110">
        <f t="shared" si="50"/>
        <v>0.86956521739130599</v>
      </c>
      <c r="AC180" s="282"/>
    </row>
    <row r="181" spans="1:29" ht="15.75" customHeight="1">
      <c r="A181" s="296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96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96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96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96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96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96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96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96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96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97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2990.3644374389792</v>
      </c>
      <c r="N191" s="138">
        <f>M191/L191</f>
        <v>854.38983926827973</v>
      </c>
      <c r="O191" s="139">
        <f>L191-I191</f>
        <v>0</v>
      </c>
      <c r="P191" s="140">
        <f>N191-K191</f>
        <v>-117.03873216029172</v>
      </c>
      <c r="Q191" s="141">
        <f>N191/K191</f>
        <v>0.87951895218793497</v>
      </c>
      <c r="R191" s="291"/>
      <c r="S191" s="142">
        <f>S175</f>
        <v>0.70859953703703704</v>
      </c>
      <c r="T191" s="143">
        <f>INDEX(T175:T190,COUNTA(T175:T190))</f>
        <v>0.97847222222222219</v>
      </c>
      <c r="U191" s="144"/>
      <c r="V191" s="166"/>
      <c r="W191" s="167"/>
      <c r="X191" s="138"/>
      <c r="Y191" s="279"/>
      <c r="Z191" s="280"/>
      <c r="AA191" s="174">
        <f>M191-J191</f>
        <v>-409.63556256102083</v>
      </c>
      <c r="AB191" s="141">
        <f>M191/J191</f>
        <v>0.87951895218793508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dataConsolidate/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173" priority="1" operator="greaterThan">
      <formula>0</formula>
    </cfRule>
  </conditionalFormatting>
  <conditionalFormatting sqref="P5:P191 AA5:AA191">
    <cfRule type="cellIs" dxfId="172" priority="4" operator="lessThan">
      <formula>0</formula>
    </cfRule>
  </conditionalFormatting>
  <conditionalFormatting sqref="Q5:Q191 AB5:AB191">
    <cfRule type="cellIs" dxfId="171" priority="2" operator="greaterThan">
      <formula>1</formula>
    </cfRule>
    <cfRule type="cellIs" dxfId="170" priority="3" operator="lessThan">
      <formula>0.8</formula>
    </cfRule>
  </conditionalFormatting>
  <conditionalFormatting sqref="AC5:AC6 R5:R191 AC107:AC112">
    <cfRule type="cellIs" dxfId="169" priority="5" operator="lessThan">
      <formula>0.8</formula>
    </cfRule>
  </conditionalFormatting>
  <conditionalFormatting sqref="AC12:AC20">
    <cfRule type="cellIs" dxfId="168" priority="15" operator="lessThan">
      <formula>0.8</formula>
    </cfRule>
  </conditionalFormatting>
  <conditionalFormatting sqref="AC22:AC27">
    <cfRule type="cellIs" dxfId="167" priority="14" operator="lessThan">
      <formula>0.8</formula>
    </cfRule>
  </conditionalFormatting>
  <conditionalFormatting sqref="AC39:AC44">
    <cfRule type="cellIs" dxfId="166" priority="12" operator="lessThan">
      <formula>0.8</formula>
    </cfRule>
  </conditionalFormatting>
  <conditionalFormatting sqref="AC56">
    <cfRule type="cellIs" dxfId="165" priority="13" operator="lessThan">
      <formula>0.8</formula>
    </cfRule>
  </conditionalFormatting>
  <conditionalFormatting sqref="AC73">
    <cfRule type="cellIs" dxfId="164" priority="7" operator="lessThan">
      <formula>0.8</formula>
    </cfRule>
  </conditionalFormatting>
  <conditionalFormatting sqref="AC90:AC95">
    <cfRule type="cellIs" dxfId="163" priority="6" operator="lessThan">
      <formula>0.8</formula>
    </cfRule>
  </conditionalFormatting>
  <conditionalFormatting sqref="AC124">
    <cfRule type="cellIs" dxfId="162" priority="11" operator="lessThan">
      <formula>0.8</formula>
    </cfRule>
  </conditionalFormatting>
  <conditionalFormatting sqref="AC141">
    <cfRule type="cellIs" dxfId="161" priority="10" operator="lessThan">
      <formula>0.8</formula>
    </cfRule>
  </conditionalFormatting>
  <conditionalFormatting sqref="AC158">
    <cfRule type="cellIs" dxfId="160" priority="9" operator="lessThan">
      <formula>0.8</formula>
    </cfRule>
  </conditionalFormatting>
  <conditionalFormatting sqref="AC175:AC180">
    <cfRule type="cellIs" dxfId="159" priority="8" operator="lessThan">
      <formula>0.8</formula>
    </cfRule>
  </conditionalFormatting>
  <dataValidations count="1">
    <dataValidation type="list" allowBlank="1" showInputMessage="1" showErrorMessage="1" sqref="Y5:Z191" xr:uid="{70A93247-08A6-4208-93B2-B3812FEC006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2088-BF92-437A-ABE0-94B2730E40A3}">
  <sheetPr>
    <tabColor theme="9" tint="0.59999389629810485"/>
    <pageSetUpPr fitToPage="1"/>
  </sheetPr>
  <dimension ref="A1:AG120"/>
  <sheetViews>
    <sheetView topLeftCell="E1" zoomScale="85" zoomScaleNormal="85" workbookViewId="0">
      <pane ySplit="4" topLeftCell="A77" activePane="bottomLeft" state="frozen"/>
      <selection activeCell="M43" sqref="M43"/>
      <selection pane="bottomLeft" activeCell="AC1" sqref="W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43337</v>
      </c>
      <c r="E1" s="88" t="s">
        <v>3</v>
      </c>
      <c r="F1" s="89">
        <f>SUM(G5:G106)</f>
        <v>2277496.8199999998</v>
      </c>
      <c r="G1" s="90" t="s">
        <v>84</v>
      </c>
      <c r="H1" s="91">
        <f>L21+L38+L55+L72+L89+L106</f>
        <v>114.17857142857143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46060</v>
      </c>
      <c r="B2" s="332"/>
      <c r="C2" s="92" t="s">
        <v>40</v>
      </c>
      <c r="D2" s="93">
        <f>AVERAGE(N21,N38,N55,N72,N89,N106)</f>
        <v>152.57687160491048</v>
      </c>
      <c r="E2" s="93" t="s">
        <v>91</v>
      </c>
      <c r="F2" s="94">
        <f>F1/D1</f>
        <v>52.553172116205545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38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185</v>
      </c>
      <c r="C5" s="362" t="s">
        <v>225</v>
      </c>
      <c r="D5" s="362"/>
      <c r="E5" s="147">
        <v>65.400000000000006</v>
      </c>
      <c r="F5" s="151">
        <v>555</v>
      </c>
      <c r="G5" s="148">
        <f t="shared" ref="G5:G10" si="0">E5*F5</f>
        <v>36297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 t="shared" ref="M5:M10" si="1">F5/V5*60</f>
        <v>1782.3371989295256</v>
      </c>
      <c r="N5" s="152">
        <f t="shared" ref="N5:N10" si="2">M5/L5</f>
        <v>74.264049955396899</v>
      </c>
      <c r="O5" s="154">
        <f t="shared" ref="O5:O10" si="3">L5-I5</f>
        <v>0</v>
      </c>
      <c r="P5" s="155">
        <f t="shared" ref="P5:P10" si="4">N5-K5</f>
        <v>-9.0692833779364292</v>
      </c>
      <c r="Q5" s="156">
        <f t="shared" ref="Q5:Q10" si="5">N5/K5</f>
        <v>0.89116859946476279</v>
      </c>
      <c r="R5" s="289">
        <f>Q21</f>
        <v>0.89050636505350744</v>
      </c>
      <c r="S5" s="157">
        <v>0.2502199074074074</v>
      </c>
      <c r="T5" s="158">
        <v>0.26319444444444445</v>
      </c>
      <c r="U5" s="159"/>
      <c r="V5" s="160">
        <v>18.683333333333351</v>
      </c>
      <c r="W5" s="181"/>
      <c r="X5" s="152"/>
      <c r="Y5" s="12"/>
      <c r="Z5" s="198"/>
      <c r="AA5" s="292"/>
      <c r="AB5" s="293"/>
      <c r="AC5" s="12">
        <v>1</v>
      </c>
      <c r="AD5" s="198"/>
      <c r="AE5" s="178">
        <f t="shared" ref="AE5:AE10" si="6">M5-J5</f>
        <v>-217.66280107047442</v>
      </c>
      <c r="AF5" s="132">
        <f t="shared" ref="AF5:AF10" si="7">M5/J5</f>
        <v>0.89116859946476279</v>
      </c>
      <c r="AG5" s="373">
        <f>AF21</f>
        <v>0.89050636505350755</v>
      </c>
    </row>
    <row r="6" spans="1:33" ht="15.75" customHeight="1">
      <c r="A6" s="285"/>
      <c r="B6" s="100" t="s">
        <v>185</v>
      </c>
      <c r="C6" s="361" t="s">
        <v>192</v>
      </c>
      <c r="D6" s="361"/>
      <c r="E6" s="101">
        <v>59.34</v>
      </c>
      <c r="F6" s="102">
        <v>1154</v>
      </c>
      <c r="G6" s="103">
        <f t="shared" si="0"/>
        <v>68478.36</v>
      </c>
      <c r="H6" s="26"/>
      <c r="I6" s="104">
        <v>24</v>
      </c>
      <c r="J6" s="105">
        <v>2000</v>
      </c>
      <c r="K6" s="106">
        <f t="shared" ref="K6:K27" si="8">J6/I6</f>
        <v>83.333333333333329</v>
      </c>
      <c r="L6" s="107">
        <v>24</v>
      </c>
      <c r="M6" s="105">
        <f t="shared" si="1"/>
        <v>1781.4751286449386</v>
      </c>
      <c r="N6" s="106">
        <f t="shared" si="2"/>
        <v>74.228130360205782</v>
      </c>
      <c r="O6" s="108">
        <f t="shared" si="3"/>
        <v>0</v>
      </c>
      <c r="P6" s="109">
        <f t="shared" si="4"/>
        <v>-9.1052029731275468</v>
      </c>
      <c r="Q6" s="110">
        <f t="shared" si="5"/>
        <v>0.89073756432246942</v>
      </c>
      <c r="R6" s="290"/>
      <c r="S6" s="47">
        <v>0.26675925925925925</v>
      </c>
      <c r="T6" s="48">
        <v>0.29375000000000001</v>
      </c>
      <c r="U6" s="111">
        <v>5.1333333333333098</v>
      </c>
      <c r="V6" s="112">
        <v>38.866666666666696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 t="shared" si="6"/>
        <v>-218.52487135506135</v>
      </c>
      <c r="AF6" s="110">
        <f t="shared" si="7"/>
        <v>0.89073756432246931</v>
      </c>
      <c r="AG6" s="359"/>
    </row>
    <row r="7" spans="1:33" ht="15.75" customHeight="1">
      <c r="A7" s="285"/>
      <c r="B7" s="100" t="s">
        <v>185</v>
      </c>
      <c r="C7" s="361" t="s">
        <v>187</v>
      </c>
      <c r="D7" s="361"/>
      <c r="E7" s="101">
        <v>58.67</v>
      </c>
      <c r="F7" s="102">
        <v>2750</v>
      </c>
      <c r="G7" s="103">
        <f t="shared" si="0"/>
        <v>161342.5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1779.615315477261</v>
      </c>
      <c r="N7" s="106">
        <f t="shared" si="2"/>
        <v>77.374578933793956</v>
      </c>
      <c r="O7" s="108">
        <f t="shared" si="3"/>
        <v>0</v>
      </c>
      <c r="P7" s="109">
        <f t="shared" si="4"/>
        <v>-9.5819428053364817</v>
      </c>
      <c r="Q7" s="110">
        <f t="shared" si="5"/>
        <v>0.88980765773863046</v>
      </c>
      <c r="R7" s="290"/>
      <c r="S7" s="47">
        <v>0.29741898148148149</v>
      </c>
      <c r="T7" s="48">
        <v>0.36180555555555555</v>
      </c>
      <c r="U7" s="111">
        <v>5.2833333333333332</v>
      </c>
      <c r="V7" s="112">
        <v>92.71666666666664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 t="shared" si="6"/>
        <v>-220.38468452273901</v>
      </c>
      <c r="AF7" s="110">
        <f t="shared" si="7"/>
        <v>0.88980765773863046</v>
      </c>
      <c r="AG7" s="359"/>
    </row>
    <row r="8" spans="1:33" ht="15.75" customHeight="1">
      <c r="A8" s="285"/>
      <c r="B8" s="100" t="s">
        <v>183</v>
      </c>
      <c r="C8" s="361" t="s">
        <v>184</v>
      </c>
      <c r="D8" s="361"/>
      <c r="E8" s="101">
        <v>56.77</v>
      </c>
      <c r="F8" s="102">
        <v>3392</v>
      </c>
      <c r="G8" s="103">
        <f t="shared" si="0"/>
        <v>192563.84</v>
      </c>
      <c r="H8" s="26"/>
      <c r="I8" s="104">
        <v>25</v>
      </c>
      <c r="J8" s="105">
        <v>2000</v>
      </c>
      <c r="K8" s="106">
        <f t="shared" si="8"/>
        <v>80</v>
      </c>
      <c r="L8" s="107">
        <v>25</v>
      </c>
      <c r="M8" s="105">
        <f t="shared" si="1"/>
        <v>1779.2801981640678</v>
      </c>
      <c r="N8" s="106">
        <f t="shared" si="2"/>
        <v>71.171207926562715</v>
      </c>
      <c r="O8" s="108">
        <f t="shared" si="3"/>
        <v>0</v>
      </c>
      <c r="P8" s="109">
        <f t="shared" si="4"/>
        <v>-8.8287920734372847</v>
      </c>
      <c r="Q8" s="110">
        <f t="shared" si="5"/>
        <v>0.8896400990820339</v>
      </c>
      <c r="R8" s="290"/>
      <c r="S8" s="47">
        <v>0.36527777777777776</v>
      </c>
      <c r="T8" s="48">
        <v>0.44471064814814815</v>
      </c>
      <c r="U8" s="111">
        <v>4.9999999999999822</v>
      </c>
      <c r="V8" s="112">
        <v>114.38333333333335</v>
      </c>
      <c r="W8" s="113"/>
      <c r="X8" s="116"/>
      <c r="Y8" s="12"/>
      <c r="Z8" s="198"/>
      <c r="AA8" s="276"/>
      <c r="AB8" s="277"/>
      <c r="AC8" s="12">
        <v>3</v>
      </c>
      <c r="AD8" s="198"/>
      <c r="AE8" s="117">
        <f t="shared" si="6"/>
        <v>-220.71980183593223</v>
      </c>
      <c r="AF8" s="110">
        <f t="shared" si="7"/>
        <v>0.8896400990820339</v>
      </c>
      <c r="AG8" s="359"/>
    </row>
    <row r="9" spans="1:33" ht="15.75" customHeight="1">
      <c r="A9" s="285"/>
      <c r="B9" s="100" t="s">
        <v>185</v>
      </c>
      <c r="C9" s="361" t="s">
        <v>186</v>
      </c>
      <c r="D9" s="361"/>
      <c r="E9" s="101">
        <v>77.34</v>
      </c>
      <c r="F9" s="102">
        <v>1615</v>
      </c>
      <c r="G9" s="103">
        <f t="shared" si="0"/>
        <v>124904.1</v>
      </c>
      <c r="H9" s="13"/>
      <c r="I9" s="104">
        <v>25</v>
      </c>
      <c r="J9" s="105">
        <v>2000</v>
      </c>
      <c r="K9" s="106">
        <f t="shared" si="8"/>
        <v>80</v>
      </c>
      <c r="L9" s="118">
        <v>25</v>
      </c>
      <c r="M9" s="105">
        <f t="shared" si="1"/>
        <v>1780.7044410413484</v>
      </c>
      <c r="N9" s="106">
        <f t="shared" si="2"/>
        <v>71.228177641653943</v>
      </c>
      <c r="O9" s="108">
        <f t="shared" si="3"/>
        <v>0</v>
      </c>
      <c r="P9" s="109">
        <f t="shared" si="4"/>
        <v>-8.7718223583460571</v>
      </c>
      <c r="Q9" s="110">
        <f t="shared" si="5"/>
        <v>0.89035222052067431</v>
      </c>
      <c r="R9" s="290"/>
      <c r="S9" s="47">
        <v>0.44791666666666669</v>
      </c>
      <c r="T9" s="48">
        <v>0.48570601851851852</v>
      </c>
      <c r="U9" s="111">
        <v>4.6166666666666956</v>
      </c>
      <c r="V9" s="112">
        <v>54.416666666666643</v>
      </c>
      <c r="W9" s="113">
        <v>0.48570601851851852</v>
      </c>
      <c r="X9" s="116">
        <v>0.52430555555555558</v>
      </c>
      <c r="Y9" s="12"/>
      <c r="Z9" s="198"/>
      <c r="AA9" s="276"/>
      <c r="AB9" s="277"/>
      <c r="AC9" s="12">
        <v>1</v>
      </c>
      <c r="AD9" s="198"/>
      <c r="AE9" s="117">
        <f t="shared" si="6"/>
        <v>-219.29555895865155</v>
      </c>
      <c r="AF9" s="110">
        <f t="shared" si="7"/>
        <v>0.8903522205206742</v>
      </c>
      <c r="AG9" s="359"/>
    </row>
    <row r="10" spans="1:33" ht="15.75" customHeight="1">
      <c r="A10" s="285"/>
      <c r="B10" s="100" t="s">
        <v>185</v>
      </c>
      <c r="C10" s="361" t="s">
        <v>188</v>
      </c>
      <c r="D10" s="361"/>
      <c r="E10" s="101">
        <v>59.52</v>
      </c>
      <c r="F10" s="102">
        <v>3342</v>
      </c>
      <c r="G10" s="121">
        <f t="shared" si="0"/>
        <v>198915.84</v>
      </c>
      <c r="H10" s="122"/>
      <c r="I10" s="104">
        <v>25</v>
      </c>
      <c r="J10" s="105">
        <v>2000</v>
      </c>
      <c r="K10" s="106">
        <f t="shared" si="8"/>
        <v>80</v>
      </c>
      <c r="L10" s="107">
        <v>25</v>
      </c>
      <c r="M10" s="105">
        <f t="shared" si="1"/>
        <v>1782.6640983849479</v>
      </c>
      <c r="N10" s="106">
        <f t="shared" si="2"/>
        <v>71.306563935397918</v>
      </c>
      <c r="O10" s="108">
        <f t="shared" si="3"/>
        <v>0</v>
      </c>
      <c r="P10" s="109">
        <f t="shared" si="4"/>
        <v>-8.6934360646020821</v>
      </c>
      <c r="Q10" s="110">
        <f t="shared" si="5"/>
        <v>0.891332049192474</v>
      </c>
      <c r="R10" s="290"/>
      <c r="S10" s="47">
        <v>0.52430555555555558</v>
      </c>
      <c r="T10" s="48">
        <v>0.60241898148148143</v>
      </c>
      <c r="U10" s="111">
        <v>55.583333333333364</v>
      </c>
      <c r="V10" s="112">
        <v>112.48333333333322</v>
      </c>
      <c r="W10" s="113"/>
      <c r="X10" s="116"/>
      <c r="Y10" s="12"/>
      <c r="Z10" s="198"/>
      <c r="AA10" s="276"/>
      <c r="AB10" s="277"/>
      <c r="AC10" s="12">
        <v>3</v>
      </c>
      <c r="AD10" s="198"/>
      <c r="AE10" s="117">
        <f t="shared" si="6"/>
        <v>-217.33590161505208</v>
      </c>
      <c r="AF10" s="110">
        <f t="shared" si="7"/>
        <v>0.891332049192474</v>
      </c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24.333333333333332</v>
      </c>
      <c r="J21" s="137">
        <f t="shared" si="9"/>
        <v>2000</v>
      </c>
      <c r="K21" s="138">
        <f t="shared" ref="K21" si="10">J21/I21</f>
        <v>82.191780821917817</v>
      </c>
      <c r="L21" s="136">
        <f t="shared" ref="L21:M21" si="11">AVERAGE(L5:L20)</f>
        <v>24.333333333333332</v>
      </c>
      <c r="M21" s="137">
        <f t="shared" si="11"/>
        <v>1781.0127301070152</v>
      </c>
      <c r="N21" s="138">
        <f t="shared" ref="N21:N27" si="12">M21/L21</f>
        <v>73.19230397700062</v>
      </c>
      <c r="O21" s="139">
        <f t="shared" ref="O21:O27" si="13">L21-I21</f>
        <v>0</v>
      </c>
      <c r="P21" s="140">
        <f t="shared" ref="P21:P27" si="14">N21-K21</f>
        <v>-8.9994768449171971</v>
      </c>
      <c r="Q21" s="141">
        <f t="shared" ref="Q21:Q27" si="15">N21/K21</f>
        <v>0.89050636505350744</v>
      </c>
      <c r="R21" s="291"/>
      <c r="S21" s="142">
        <f>S5</f>
        <v>0.2502199074074074</v>
      </c>
      <c r="T21" s="143">
        <f>INDEX(T5:T20,COUNTA(T5:T20))</f>
        <v>0.60241898148148143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 t="shared" ref="AE21:AE27" si="16">M21-J21</f>
        <v>-218.98726989298484</v>
      </c>
      <c r="AF21" s="141">
        <f t="shared" ref="AF21:AF27" si="17">M21/J21</f>
        <v>0.89050636505350755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195</v>
      </c>
      <c r="D22" s="288"/>
      <c r="E22" s="147">
        <v>59.54</v>
      </c>
      <c r="F22" s="159">
        <v>2165</v>
      </c>
      <c r="G22" s="148">
        <f t="shared" ref="G22:G27" si="18">E22*F22</f>
        <v>128904.09999999999</v>
      </c>
      <c r="H22" s="149"/>
      <c r="I22" s="153">
        <v>23</v>
      </c>
      <c r="J22" s="151">
        <v>2000</v>
      </c>
      <c r="K22" s="152">
        <f>J22/I22</f>
        <v>86.956521739130437</v>
      </c>
      <c r="L22" s="153">
        <v>23</v>
      </c>
      <c r="M22" s="151">
        <f t="shared" ref="M22:M27" si="19">F22/V22*60</f>
        <v>1779.452054794521</v>
      </c>
      <c r="N22" s="152">
        <f t="shared" si="12"/>
        <v>77.367480643240043</v>
      </c>
      <c r="O22" s="154">
        <f t="shared" si="13"/>
        <v>0</v>
      </c>
      <c r="P22" s="155">
        <f t="shared" si="14"/>
        <v>-9.5890410958903942</v>
      </c>
      <c r="Q22" s="156">
        <f t="shared" si="15"/>
        <v>0.88972602739726048</v>
      </c>
      <c r="R22" s="289">
        <f>Q38</f>
        <v>0.89401525911142898</v>
      </c>
      <c r="S22" s="157">
        <v>0.25</v>
      </c>
      <c r="T22" s="158">
        <v>0.30069444444444443</v>
      </c>
      <c r="U22" s="159"/>
      <c r="V22" s="160">
        <v>72.999999999999986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 t="shared" si="16"/>
        <v>-220.54794520547898</v>
      </c>
      <c r="AF22" s="156">
        <f t="shared" si="17"/>
        <v>0.88972602739726048</v>
      </c>
      <c r="AG22" s="358">
        <f>AF38</f>
        <v>0.89401525911142898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2477</v>
      </c>
      <c r="G23" s="103">
        <f t="shared" si="18"/>
        <v>133163.51999999999</v>
      </c>
      <c r="H23" s="26"/>
      <c r="I23" s="107">
        <v>20</v>
      </c>
      <c r="J23" s="105">
        <v>2000</v>
      </c>
      <c r="K23" s="106">
        <f t="shared" si="8"/>
        <v>100</v>
      </c>
      <c r="L23" s="107">
        <v>20</v>
      </c>
      <c r="M23" s="105">
        <f t="shared" si="19"/>
        <v>1779.1699920191541</v>
      </c>
      <c r="N23" s="106">
        <f t="shared" si="12"/>
        <v>88.958499600957708</v>
      </c>
      <c r="O23" s="108">
        <f t="shared" si="13"/>
        <v>0</v>
      </c>
      <c r="P23" s="109">
        <f t="shared" si="14"/>
        <v>-11.041500399042292</v>
      </c>
      <c r="Q23" s="110">
        <f t="shared" si="15"/>
        <v>0.88958499600957708</v>
      </c>
      <c r="R23" s="290"/>
      <c r="S23" s="47">
        <v>0.30449074074074073</v>
      </c>
      <c r="T23" s="48">
        <v>0.36249999999999999</v>
      </c>
      <c r="U23" s="111">
        <v>5.4666666666666686</v>
      </c>
      <c r="V23" s="112">
        <v>83.533333333333331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 t="shared" si="16"/>
        <v>-220.83000798084595</v>
      </c>
      <c r="AF23" s="110">
        <f t="shared" si="17"/>
        <v>0.88958499600957708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1738</v>
      </c>
      <c r="G24" s="103">
        <f t="shared" si="18"/>
        <v>82329.06</v>
      </c>
      <c r="H24" s="26"/>
      <c r="I24" s="107">
        <v>21</v>
      </c>
      <c r="J24" s="105">
        <v>2000</v>
      </c>
      <c r="K24" s="106">
        <f t="shared" si="8"/>
        <v>95.238095238095241</v>
      </c>
      <c r="L24" s="107">
        <v>21</v>
      </c>
      <c r="M24" s="105">
        <f t="shared" si="19"/>
        <v>1780.0284495021331</v>
      </c>
      <c r="N24" s="106">
        <f t="shared" si="12"/>
        <v>84.763259500101569</v>
      </c>
      <c r="O24" s="108">
        <f t="shared" si="13"/>
        <v>0</v>
      </c>
      <c r="P24" s="109">
        <f t="shared" si="14"/>
        <v>-10.474835737993672</v>
      </c>
      <c r="Q24" s="110">
        <f t="shared" si="15"/>
        <v>0.8900142247510664</v>
      </c>
      <c r="R24" s="290"/>
      <c r="S24" s="47">
        <v>0.36626157407407406</v>
      </c>
      <c r="T24" s="48">
        <v>0.40694444444444444</v>
      </c>
      <c r="U24" s="111">
        <v>5.4166666666666607</v>
      </c>
      <c r="V24" s="112">
        <v>58.58333333333335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16"/>
        <v>-219.97155049786693</v>
      </c>
      <c r="AF24" s="110">
        <f t="shared" si="17"/>
        <v>0.89001422475106651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1573</v>
      </c>
      <c r="G25" s="103">
        <f t="shared" si="18"/>
        <v>112548.15</v>
      </c>
      <c r="H25" s="26"/>
      <c r="I25" s="107">
        <v>22</v>
      </c>
      <c r="J25" s="105">
        <v>2000</v>
      </c>
      <c r="K25" s="106">
        <f t="shared" si="8"/>
        <v>90.909090909090907</v>
      </c>
      <c r="L25" s="107">
        <v>22</v>
      </c>
      <c r="M25" s="105">
        <f t="shared" si="19"/>
        <v>1779.6354494028906</v>
      </c>
      <c r="N25" s="106">
        <f t="shared" si="12"/>
        <v>80.892520427404122</v>
      </c>
      <c r="O25" s="108">
        <f t="shared" si="13"/>
        <v>0</v>
      </c>
      <c r="P25" s="109">
        <f t="shared" si="14"/>
        <v>-10.016570481686784</v>
      </c>
      <c r="Q25" s="110">
        <f t="shared" si="15"/>
        <v>0.88981772470144538</v>
      </c>
      <c r="R25" s="290"/>
      <c r="S25" s="47">
        <v>0.41041666666666665</v>
      </c>
      <c r="T25" s="48">
        <v>0.44724537037037038</v>
      </c>
      <c r="U25" s="111">
        <v>4.9999999999999822</v>
      </c>
      <c r="V25" s="112">
        <v>53.03333333333336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16"/>
        <v>-220.36455059710943</v>
      </c>
      <c r="AF25" s="110">
        <f t="shared" si="17"/>
        <v>0.88981772470144527</v>
      </c>
      <c r="AG25" s="359"/>
    </row>
    <row r="26" spans="1:33" ht="15.75" customHeight="1">
      <c r="A26" s="296"/>
      <c r="B26" s="163" t="s">
        <v>179</v>
      </c>
      <c r="C26" s="274" t="s">
        <v>180</v>
      </c>
      <c r="D26" s="275"/>
      <c r="E26" s="101">
        <v>24.07</v>
      </c>
      <c r="F26" s="111">
        <v>397</v>
      </c>
      <c r="G26" s="103">
        <f t="shared" si="18"/>
        <v>9555.7900000000009</v>
      </c>
      <c r="H26" s="13"/>
      <c r="I26" s="118">
        <v>22</v>
      </c>
      <c r="J26" s="105">
        <v>2790</v>
      </c>
      <c r="K26" s="106">
        <f t="shared" si="8"/>
        <v>126.81818181818181</v>
      </c>
      <c r="L26" s="107">
        <v>22</v>
      </c>
      <c r="M26" s="105">
        <f t="shared" si="19"/>
        <v>2511.7750439367264</v>
      </c>
      <c r="N26" s="106">
        <f t="shared" si="12"/>
        <v>114.17159290621484</v>
      </c>
      <c r="O26" s="108">
        <f t="shared" si="13"/>
        <v>0</v>
      </c>
      <c r="P26" s="109">
        <f t="shared" si="14"/>
        <v>-12.646588911966973</v>
      </c>
      <c r="Q26" s="110">
        <f t="shared" si="15"/>
        <v>0.90027779352570847</v>
      </c>
      <c r="R26" s="290"/>
      <c r="S26" s="47">
        <v>0.4513888888888889</v>
      </c>
      <c r="T26" s="48">
        <v>0.45797453703703705</v>
      </c>
      <c r="U26" s="111">
        <v>5.9666666666666668</v>
      </c>
      <c r="V26" s="112">
        <v>9.4833333333333503</v>
      </c>
      <c r="W26" s="113"/>
      <c r="X26" s="116"/>
      <c r="Y26" s="12"/>
      <c r="Z26" s="198"/>
      <c r="AA26" s="276"/>
      <c r="AB26" s="277"/>
      <c r="AC26" s="12">
        <v>1</v>
      </c>
      <c r="AD26" s="198"/>
      <c r="AE26" s="117">
        <f t="shared" si="16"/>
        <v>-278.22495606327357</v>
      </c>
      <c r="AF26" s="110">
        <f t="shared" si="17"/>
        <v>0.90027779352570836</v>
      </c>
      <c r="AG26" s="359"/>
    </row>
    <row r="27" spans="1:33" ht="15.75" customHeight="1">
      <c r="A27" s="296"/>
      <c r="B27" s="163" t="s">
        <v>179</v>
      </c>
      <c r="C27" s="274" t="s">
        <v>181</v>
      </c>
      <c r="D27" s="275"/>
      <c r="E27" s="101">
        <v>29.97</v>
      </c>
      <c r="F27" s="111">
        <v>2125</v>
      </c>
      <c r="G27" s="121">
        <f t="shared" si="18"/>
        <v>63686.25</v>
      </c>
      <c r="H27" s="122"/>
      <c r="I27" s="107">
        <v>22</v>
      </c>
      <c r="J27" s="105">
        <v>2790</v>
      </c>
      <c r="K27" s="106">
        <f t="shared" si="8"/>
        <v>126.81818181818181</v>
      </c>
      <c r="L27" s="107">
        <v>22</v>
      </c>
      <c r="M27" s="105">
        <f t="shared" si="19"/>
        <v>2510.6662290777817</v>
      </c>
      <c r="N27" s="106">
        <f t="shared" si="12"/>
        <v>114.12119223080826</v>
      </c>
      <c r="O27" s="108">
        <f t="shared" si="13"/>
        <v>0</v>
      </c>
      <c r="P27" s="109">
        <f t="shared" si="14"/>
        <v>-12.696989587373551</v>
      </c>
      <c r="Q27" s="110">
        <f t="shared" si="15"/>
        <v>0.89988036884508316</v>
      </c>
      <c r="R27" s="290"/>
      <c r="S27" s="47">
        <v>0.46126157407407409</v>
      </c>
      <c r="T27" s="48">
        <v>0.49652777777777779</v>
      </c>
      <c r="U27" s="111">
        <v>4.7333333333333272</v>
      </c>
      <c r="V27" s="112">
        <v>50.783333333333331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16"/>
        <v>-279.33377092221826</v>
      </c>
      <c r="AF27" s="110">
        <f t="shared" si="17"/>
        <v>0.89988036884508305</v>
      </c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20">AVERAGE(I22:I37)</f>
        <v>21.666666666666668</v>
      </c>
      <c r="J38" s="137">
        <f t="shared" si="20"/>
        <v>2263.3333333333335</v>
      </c>
      <c r="K38" s="138">
        <f t="shared" ref="K38" si="21">J38/I38</f>
        <v>104.46153846153847</v>
      </c>
      <c r="L38" s="136">
        <f t="shared" ref="L38:M38" si="22">AVERAGE(L22:L37)</f>
        <v>21.666666666666668</v>
      </c>
      <c r="M38" s="137">
        <f t="shared" si="22"/>
        <v>2023.4545364555345</v>
      </c>
      <c r="N38" s="138">
        <f t="shared" ref="N38:N45" si="23">M38/L38</f>
        <v>93.390209374870821</v>
      </c>
      <c r="O38" s="139">
        <f t="shared" ref="O38:O45" si="24">L38-I38</f>
        <v>0</v>
      </c>
      <c r="P38" s="140">
        <f t="shared" ref="P38:P45" si="25">N38-K38</f>
        <v>-11.071329086667646</v>
      </c>
      <c r="Q38" s="141">
        <f t="shared" ref="Q38:Q45" si="26">N38/K38</f>
        <v>0.89401525911142898</v>
      </c>
      <c r="R38" s="291"/>
      <c r="S38" s="142">
        <f>S22</f>
        <v>0.25</v>
      </c>
      <c r="T38" s="143">
        <f>INDEX(T22:T37,COUNTA(T22:T37))</f>
        <v>0.49652777777777779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8</v>
      </c>
      <c r="AD38" s="180">
        <f>SUM(AD22:AD37)</f>
        <v>0</v>
      </c>
      <c r="AE38" s="168">
        <f t="shared" ref="AE38:AE45" si="27">M38-J38</f>
        <v>-239.878796877799</v>
      </c>
      <c r="AF38" s="141">
        <f t="shared" ref="AF38:AF45" si="28">M38/J38</f>
        <v>0.89401525911142898</v>
      </c>
      <c r="AG38" s="360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3402</v>
      </c>
      <c r="G39" s="148">
        <f t="shared" ref="G39:G45" si="29">E39*F39</f>
        <v>67019.399999999994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5" si="30">F39/V39*60</f>
        <v>1079.5240193918028</v>
      </c>
      <c r="N39" s="152">
        <f t="shared" si="23"/>
        <v>83.040309183984832</v>
      </c>
      <c r="O39" s="154">
        <f t="shared" si="24"/>
        <v>0</v>
      </c>
      <c r="P39" s="155">
        <f t="shared" si="25"/>
        <v>-9.2673831237074751</v>
      </c>
      <c r="Q39" s="156">
        <f t="shared" si="26"/>
        <v>0.899603349493169</v>
      </c>
      <c r="R39" s="289">
        <f>Q55</f>
        <v>0.89242989520196625</v>
      </c>
      <c r="S39" s="157">
        <v>0.20833333333333334</v>
      </c>
      <c r="T39" s="158">
        <v>0.33964120370370371</v>
      </c>
      <c r="U39" s="159"/>
      <c r="V39" s="160">
        <v>189.08333333333331</v>
      </c>
      <c r="W39" s="158"/>
      <c r="X39" s="169"/>
      <c r="Y39" s="12"/>
      <c r="Z39" s="198"/>
      <c r="AA39" s="292"/>
      <c r="AB39" s="293"/>
      <c r="AC39" s="12">
        <v>4</v>
      </c>
      <c r="AD39" s="198"/>
      <c r="AE39" s="115">
        <f t="shared" si="27"/>
        <v>-120.47598060819723</v>
      </c>
      <c r="AF39" s="156">
        <f t="shared" si="28"/>
        <v>0.899603349493169</v>
      </c>
      <c r="AG39" s="281">
        <f>AF55</f>
        <v>0.89242989520196614</v>
      </c>
    </row>
    <row r="40" spans="1:33" ht="15.75" customHeight="1">
      <c r="A40" s="285"/>
      <c r="B40" s="100" t="s">
        <v>198</v>
      </c>
      <c r="C40" s="361" t="s">
        <v>199</v>
      </c>
      <c r="D40" s="361"/>
      <c r="E40" s="101">
        <v>32.06</v>
      </c>
      <c r="F40" s="102">
        <v>959</v>
      </c>
      <c r="G40" s="103">
        <f t="shared" si="29"/>
        <v>30745.54</v>
      </c>
      <c r="H40" s="26"/>
      <c r="I40" s="104">
        <v>19</v>
      </c>
      <c r="J40" s="105">
        <v>3600</v>
      </c>
      <c r="K40" s="106">
        <f t="shared" ref="K40:K45" si="31">J40/I40</f>
        <v>189.47368421052633</v>
      </c>
      <c r="L40" s="107">
        <v>19</v>
      </c>
      <c r="M40" s="105">
        <f t="shared" si="30"/>
        <v>3211.5348837209249</v>
      </c>
      <c r="N40" s="106">
        <f t="shared" si="23"/>
        <v>169.02815177478553</v>
      </c>
      <c r="O40" s="108">
        <f t="shared" si="24"/>
        <v>0</v>
      </c>
      <c r="P40" s="109">
        <f t="shared" si="25"/>
        <v>-20.445532435740802</v>
      </c>
      <c r="Q40" s="110">
        <f t="shared" si="26"/>
        <v>0.89209302325581241</v>
      </c>
      <c r="R40" s="290"/>
      <c r="S40" s="47">
        <v>0.34311342592592592</v>
      </c>
      <c r="T40" s="48">
        <v>0.35555555555555557</v>
      </c>
      <c r="U40" s="111">
        <v>4.9999999999999822</v>
      </c>
      <c r="V40" s="112">
        <v>17.916666666666696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 t="shared" si="27"/>
        <v>-388.46511627907512</v>
      </c>
      <c r="AF40" s="110">
        <f t="shared" si="28"/>
        <v>0.89209302325581241</v>
      </c>
      <c r="AG40" s="282"/>
    </row>
    <row r="41" spans="1:33" ht="15.75" customHeight="1">
      <c r="A41" s="285"/>
      <c r="B41" s="100" t="s">
        <v>198</v>
      </c>
      <c r="C41" s="361" t="s">
        <v>202</v>
      </c>
      <c r="D41" s="361"/>
      <c r="E41" s="101">
        <v>71.84</v>
      </c>
      <c r="F41" s="102">
        <v>976</v>
      </c>
      <c r="G41" s="103">
        <f t="shared" si="29"/>
        <v>70115.839999999997</v>
      </c>
      <c r="H41" s="26"/>
      <c r="I41" s="104">
        <v>19</v>
      </c>
      <c r="J41" s="105">
        <v>1800</v>
      </c>
      <c r="K41" s="106">
        <f t="shared" si="31"/>
        <v>94.736842105263165</v>
      </c>
      <c r="L41" s="107">
        <v>19</v>
      </c>
      <c r="M41" s="105">
        <f t="shared" si="30"/>
        <v>1605.8500914076794</v>
      </c>
      <c r="N41" s="106">
        <f t="shared" si="23"/>
        <v>84.518425863562072</v>
      </c>
      <c r="O41" s="108">
        <f t="shared" si="24"/>
        <v>0</v>
      </c>
      <c r="P41" s="109">
        <f t="shared" si="25"/>
        <v>-10.218416241701092</v>
      </c>
      <c r="Q41" s="110">
        <f t="shared" si="26"/>
        <v>0.89213893967093294</v>
      </c>
      <c r="R41" s="290"/>
      <c r="S41" s="47">
        <v>0.35902777777777778</v>
      </c>
      <c r="T41" s="48">
        <v>0.38435185185185183</v>
      </c>
      <c r="U41" s="111">
        <v>4.9999999999999822</v>
      </c>
      <c r="V41" s="112">
        <v>36.46666666666664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 t="shared" si="27"/>
        <v>-194.14990859232057</v>
      </c>
      <c r="AF41" s="110">
        <f t="shared" si="28"/>
        <v>0.89213893967093305</v>
      </c>
      <c r="AG41" s="282"/>
    </row>
    <row r="42" spans="1:33" ht="15.75" customHeight="1">
      <c r="A42" s="285"/>
      <c r="B42" s="100" t="s">
        <v>190</v>
      </c>
      <c r="C42" s="361" t="s">
        <v>191</v>
      </c>
      <c r="D42" s="361"/>
      <c r="E42" s="101">
        <v>57.3</v>
      </c>
      <c r="F42" s="102">
        <v>1403</v>
      </c>
      <c r="G42" s="103">
        <f t="shared" si="29"/>
        <v>80391.899999999994</v>
      </c>
      <c r="H42" s="26"/>
      <c r="I42" s="104">
        <v>22</v>
      </c>
      <c r="J42" s="105">
        <v>1800</v>
      </c>
      <c r="K42" s="106">
        <f t="shared" si="31"/>
        <v>81.818181818181813</v>
      </c>
      <c r="L42" s="107">
        <v>22</v>
      </c>
      <c r="M42" s="105">
        <f t="shared" si="30"/>
        <v>1604.4472681067346</v>
      </c>
      <c r="N42" s="106">
        <f t="shared" si="23"/>
        <v>72.92942127757884</v>
      </c>
      <c r="O42" s="108">
        <f t="shared" si="24"/>
        <v>0</v>
      </c>
      <c r="P42" s="109">
        <f t="shared" si="25"/>
        <v>-8.8887605406029735</v>
      </c>
      <c r="Q42" s="110">
        <f t="shared" si="26"/>
        <v>0.89135959339263027</v>
      </c>
      <c r="R42" s="290"/>
      <c r="S42" s="47">
        <v>0.38750000000000001</v>
      </c>
      <c r="T42" s="48">
        <v>0.42393518518518519</v>
      </c>
      <c r="U42" s="111">
        <v>4.5333333333333758</v>
      </c>
      <c r="V42" s="112">
        <v>52.466666666666661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 t="shared" si="27"/>
        <v>-195.55273189326545</v>
      </c>
      <c r="AF42" s="200">
        <f t="shared" si="28"/>
        <v>0.89135959339263027</v>
      </c>
      <c r="AG42" s="282"/>
    </row>
    <row r="43" spans="1:33" ht="15.75" customHeight="1">
      <c r="A43" s="285"/>
      <c r="B43" s="100" t="s">
        <v>177</v>
      </c>
      <c r="C43" s="361" t="s">
        <v>201</v>
      </c>
      <c r="D43" s="361"/>
      <c r="E43" s="101">
        <v>57.73</v>
      </c>
      <c r="F43" s="105">
        <v>947</v>
      </c>
      <c r="G43" s="103">
        <f t="shared" si="29"/>
        <v>54670.31</v>
      </c>
      <c r="H43" s="13"/>
      <c r="I43" s="104">
        <v>22</v>
      </c>
      <c r="J43" s="105">
        <v>1800</v>
      </c>
      <c r="K43" s="106">
        <f t="shared" si="31"/>
        <v>81.818181818181813</v>
      </c>
      <c r="L43" s="118">
        <v>22</v>
      </c>
      <c r="M43" s="105">
        <f t="shared" si="30"/>
        <v>1605.084745762711</v>
      </c>
      <c r="N43" s="106">
        <f t="shared" si="23"/>
        <v>72.958397534668677</v>
      </c>
      <c r="O43" s="108">
        <f t="shared" si="24"/>
        <v>0</v>
      </c>
      <c r="P43" s="109">
        <f t="shared" si="25"/>
        <v>-8.859784283513136</v>
      </c>
      <c r="Q43" s="110">
        <f t="shared" si="26"/>
        <v>0.89171374764595057</v>
      </c>
      <c r="R43" s="290"/>
      <c r="S43" s="47">
        <v>0.42708333333333331</v>
      </c>
      <c r="T43" s="48">
        <v>0.45166666666666666</v>
      </c>
      <c r="U43" s="111">
        <v>4.5333333333332959</v>
      </c>
      <c r="V43" s="112">
        <v>35.40000000000002</v>
      </c>
      <c r="W43" s="113"/>
      <c r="X43" s="116"/>
      <c r="Y43" s="12"/>
      <c r="Z43" s="198"/>
      <c r="AA43" s="276"/>
      <c r="AB43" s="277"/>
      <c r="AC43" s="12">
        <v>1</v>
      </c>
      <c r="AD43" s="198"/>
      <c r="AE43" s="199">
        <f t="shared" si="27"/>
        <v>-194.91525423728899</v>
      </c>
      <c r="AF43" s="200">
        <f t="shared" si="28"/>
        <v>0.89171374764595057</v>
      </c>
      <c r="AG43" s="282"/>
    </row>
    <row r="44" spans="1:33" ht="15.75" customHeight="1">
      <c r="A44" s="285"/>
      <c r="B44" s="100" t="s">
        <v>177</v>
      </c>
      <c r="C44" s="361" t="s">
        <v>200</v>
      </c>
      <c r="D44" s="361"/>
      <c r="E44" s="101">
        <v>57.73</v>
      </c>
      <c r="F44" s="105">
        <v>1338</v>
      </c>
      <c r="G44" s="121">
        <f t="shared" si="29"/>
        <v>77242.739999999991</v>
      </c>
      <c r="H44" s="122"/>
      <c r="I44" s="104">
        <v>22</v>
      </c>
      <c r="J44" s="105">
        <v>1800</v>
      </c>
      <c r="K44" s="106">
        <f t="shared" si="31"/>
        <v>81.818181818181813</v>
      </c>
      <c r="L44" s="107">
        <v>22</v>
      </c>
      <c r="M44" s="105">
        <f t="shared" si="30"/>
        <v>1603.9960039960042</v>
      </c>
      <c r="N44" s="106">
        <f t="shared" si="23"/>
        <v>72.908909272545642</v>
      </c>
      <c r="O44" s="108">
        <f t="shared" si="24"/>
        <v>0</v>
      </c>
      <c r="P44" s="109">
        <f t="shared" si="25"/>
        <v>-8.9092725456361705</v>
      </c>
      <c r="Q44" s="110">
        <f t="shared" si="26"/>
        <v>0.89110889110889124</v>
      </c>
      <c r="R44" s="290"/>
      <c r="S44" s="47">
        <v>0.4548611111111111</v>
      </c>
      <c r="T44" s="48">
        <v>0.48961805555555554</v>
      </c>
      <c r="U44" s="111">
        <v>4.5999999999999996</v>
      </c>
      <c r="V44" s="112">
        <v>50.04999999999999</v>
      </c>
      <c r="W44" s="113">
        <v>0.48961805555555554</v>
      </c>
      <c r="X44" s="116">
        <v>0.52847222222222223</v>
      </c>
      <c r="Y44" s="12"/>
      <c r="Z44" s="198"/>
      <c r="AA44" s="276"/>
      <c r="AB44" s="277"/>
      <c r="AC44" s="12">
        <v>1</v>
      </c>
      <c r="AD44" s="198"/>
      <c r="AE44" s="199">
        <f t="shared" si="27"/>
        <v>-196.00399600399578</v>
      </c>
      <c r="AF44" s="200">
        <f t="shared" si="28"/>
        <v>0.89110889110889124</v>
      </c>
      <c r="AG44" s="282"/>
    </row>
    <row r="45" spans="1:33" ht="15.75" customHeight="1">
      <c r="A45" s="285"/>
      <c r="B45" s="100" t="s">
        <v>198</v>
      </c>
      <c r="C45" s="361" t="s">
        <v>226</v>
      </c>
      <c r="D45" s="361"/>
      <c r="E45" s="101">
        <v>56.43</v>
      </c>
      <c r="F45" s="105">
        <v>910</v>
      </c>
      <c r="G45" s="121">
        <f t="shared" si="29"/>
        <v>51351.3</v>
      </c>
      <c r="H45" s="62"/>
      <c r="I45" s="104">
        <v>19</v>
      </c>
      <c r="J45" s="105">
        <v>1800</v>
      </c>
      <c r="K45" s="106">
        <f t="shared" si="31"/>
        <v>94.736842105263165</v>
      </c>
      <c r="L45" s="118">
        <v>19</v>
      </c>
      <c r="M45" s="105">
        <f t="shared" si="30"/>
        <v>1605.0955414012747</v>
      </c>
      <c r="N45" s="106">
        <f t="shared" si="23"/>
        <v>84.478712705330238</v>
      </c>
      <c r="O45" s="123">
        <f t="shared" si="24"/>
        <v>0</v>
      </c>
      <c r="P45" s="124">
        <f t="shared" si="25"/>
        <v>-10.258129399932926</v>
      </c>
      <c r="Q45" s="125">
        <f t="shared" si="26"/>
        <v>0.89171974522293018</v>
      </c>
      <c r="R45" s="290"/>
      <c r="S45" s="47">
        <v>0.52847222222222223</v>
      </c>
      <c r="T45" s="48">
        <v>0.55209490740740741</v>
      </c>
      <c r="U45" s="111">
        <v>55.950000000000031</v>
      </c>
      <c r="V45" s="112">
        <v>34.016666666666652</v>
      </c>
      <c r="W45" s="113"/>
      <c r="X45" s="116"/>
      <c r="Y45" s="12"/>
      <c r="Z45" s="198"/>
      <c r="AA45" s="276"/>
      <c r="AB45" s="277"/>
      <c r="AC45" s="12">
        <v>1</v>
      </c>
      <c r="AD45" s="198"/>
      <c r="AE45" s="199">
        <f t="shared" si="27"/>
        <v>-194.90445859872534</v>
      </c>
      <c r="AF45" s="200">
        <f t="shared" si="28"/>
        <v>0.8917197452229304</v>
      </c>
      <c r="AG45" s="282"/>
    </row>
    <row r="46" spans="1:33" ht="15.75" customHeight="1">
      <c r="A46" s="285"/>
      <c r="B46" s="100"/>
      <c r="C46" s="361"/>
      <c r="D46" s="361"/>
      <c r="E46" s="101"/>
      <c r="F46" s="105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12"/>
      <c r="Z46" s="198"/>
      <c r="AA46" s="276"/>
      <c r="AB46" s="277"/>
      <c r="AC46" s="12"/>
      <c r="AD46" s="198"/>
      <c r="AE46" s="199"/>
      <c r="AF46" s="200"/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32">AVERAGE(I39:I54)</f>
        <v>19.428571428571427</v>
      </c>
      <c r="J55" s="137">
        <f t="shared" si="32"/>
        <v>1971.4285714285713</v>
      </c>
      <c r="K55" s="138">
        <f t="shared" ref="K55:K56" si="33">J55/I55</f>
        <v>101.47058823529412</v>
      </c>
      <c r="L55" s="136">
        <f t="shared" ref="L55:M55" si="34">AVERAGE(L39:L54)</f>
        <v>19.428571428571427</v>
      </c>
      <c r="M55" s="137">
        <f t="shared" si="34"/>
        <v>1759.3617933981618</v>
      </c>
      <c r="N55" s="138">
        <f>M55/L55</f>
        <v>90.555386424905393</v>
      </c>
      <c r="O55" s="139">
        <f>L55-I55</f>
        <v>0</v>
      </c>
      <c r="P55" s="140">
        <f>N55-K55</f>
        <v>-10.915201810388723</v>
      </c>
      <c r="Q55" s="141">
        <f>N55/K55</f>
        <v>0.89242989520196625</v>
      </c>
      <c r="R55" s="291"/>
      <c r="S55" s="142">
        <f>S39</f>
        <v>0.20833333333333334</v>
      </c>
      <c r="T55" s="143">
        <f>INDEX(T39:T54,COUNTA(T39:T54))</f>
        <v>0.55209490740740741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10</v>
      </c>
      <c r="AD55" s="191">
        <f>SUM(AD39:AD54)</f>
        <v>0</v>
      </c>
      <c r="AE55" s="168">
        <f>M55-J55</f>
        <v>-212.06677803040952</v>
      </c>
      <c r="AF55" s="141">
        <f>M55/J55</f>
        <v>0.89242989520196614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779</v>
      </c>
      <c r="G56" s="121">
        <f t="shared" ref="G56" si="35">E56*F56</f>
        <v>21071.95</v>
      </c>
      <c r="H56" s="122"/>
      <c r="I56" s="104">
        <v>6</v>
      </c>
      <c r="J56" s="105">
        <v>3273</v>
      </c>
      <c r="K56" s="106">
        <f t="shared" si="33"/>
        <v>545.5</v>
      </c>
      <c r="L56" s="107">
        <v>6</v>
      </c>
      <c r="M56" s="105">
        <f>F56/V56*60</f>
        <v>2958.2278481012672</v>
      </c>
      <c r="N56" s="106">
        <f>M56/L56</f>
        <v>493.03797468354452</v>
      </c>
      <c r="O56" s="108">
        <f>L56-I56</f>
        <v>0</v>
      </c>
      <c r="P56" s="109">
        <f>N56-K56</f>
        <v>-52.462025316455481</v>
      </c>
      <c r="Q56" s="110">
        <f>N56/K56</f>
        <v>0.90382763461694682</v>
      </c>
      <c r="R56" s="289">
        <f>Q72</f>
        <v>0.90382763461694682</v>
      </c>
      <c r="S56" s="47">
        <v>0.42791666666666667</v>
      </c>
      <c r="T56" s="48">
        <v>0.43888888888888888</v>
      </c>
      <c r="U56" s="111">
        <v>5.0333333333333741</v>
      </c>
      <c r="V56" s="112">
        <v>15.799999999999992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-314.77215189873277</v>
      </c>
      <c r="AF56" s="156">
        <f>M56/J56</f>
        <v>0.90382763461694693</v>
      </c>
      <c r="AG56" s="281">
        <f>AF72</f>
        <v>0.90382763461694693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36">AVERAGE(I56:I71)</f>
        <v>6</v>
      </c>
      <c r="J72" s="137">
        <f t="shared" si="36"/>
        <v>3273</v>
      </c>
      <c r="K72" s="138">
        <f t="shared" ref="K72" si="37">J72/I72</f>
        <v>545.5</v>
      </c>
      <c r="L72" s="136">
        <f t="shared" ref="L72:M72" si="38">AVERAGE(L56:L71)</f>
        <v>6</v>
      </c>
      <c r="M72" s="137">
        <f t="shared" si="38"/>
        <v>2958.2278481012672</v>
      </c>
      <c r="N72" s="138">
        <f>M72/L72</f>
        <v>493.03797468354452</v>
      </c>
      <c r="O72" s="139">
        <f>L72-I72</f>
        <v>0</v>
      </c>
      <c r="P72" s="140">
        <f>N72-K72</f>
        <v>-52.462025316455481</v>
      </c>
      <c r="Q72" s="141">
        <f>N72/K72</f>
        <v>0.90382763461694682</v>
      </c>
      <c r="R72" s="291"/>
      <c r="S72" s="142">
        <f>S56</f>
        <v>0.42791666666666667</v>
      </c>
      <c r="T72" s="143">
        <f>INDEX(T56:T71,COUNTA(T56:T71))</f>
        <v>0.43888888888888888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-314.77215189873277</v>
      </c>
      <c r="AF72" s="141">
        <f>M72/J72</f>
        <v>0.90382763461694693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1699</v>
      </c>
      <c r="G73" s="148">
        <f t="shared" ref="G73:G75" si="39">E73*F73</f>
        <v>96486.209999999992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1779.5752109397763</v>
      </c>
      <c r="N73" s="152">
        <f>M73/L73</f>
        <v>77.372835258251143</v>
      </c>
      <c r="O73" s="154">
        <f>L73-I73</f>
        <v>0</v>
      </c>
      <c r="P73" s="155">
        <f>N73-K73</f>
        <v>-9.5836864808792939</v>
      </c>
      <c r="Q73" s="156">
        <f>N73/K73</f>
        <v>0.88978760546988811</v>
      </c>
      <c r="R73" s="289">
        <f>Q89</f>
        <v>0.88978861528996656</v>
      </c>
      <c r="S73" s="157">
        <v>0.70833333333333337</v>
      </c>
      <c r="T73" s="158">
        <v>0.74811342592592589</v>
      </c>
      <c r="U73" s="159"/>
      <c r="V73" s="160">
        <v>57.283333333333232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-220.4247890602237</v>
      </c>
      <c r="AF73" s="156">
        <f>M73/J73</f>
        <v>0.88978760546988811</v>
      </c>
      <c r="AG73" s="281">
        <f>AF89</f>
        <v>0.88978861528996656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1278</v>
      </c>
      <c r="G74" s="103">
        <f t="shared" si="39"/>
        <v>72679.86</v>
      </c>
      <c r="H74" s="26"/>
      <c r="I74" s="104">
        <v>23</v>
      </c>
      <c r="J74" s="105">
        <v>2000</v>
      </c>
      <c r="K74" s="106">
        <f t="shared" ref="K74:K75" si="40">J74/I74</f>
        <v>86.956521739130437</v>
      </c>
      <c r="L74" s="107">
        <v>23</v>
      </c>
      <c r="M74" s="105">
        <f>F74/V74*60</f>
        <v>1779.8065764023181</v>
      </c>
      <c r="N74" s="106">
        <f>M74/L74</f>
        <v>77.382894626187749</v>
      </c>
      <c r="O74" s="108">
        <f>L74-I74</f>
        <v>0</v>
      </c>
      <c r="P74" s="109">
        <f>N74-K74</f>
        <v>-9.5736271129426882</v>
      </c>
      <c r="Q74" s="110">
        <f>N74/K74</f>
        <v>0.88990328820115905</v>
      </c>
      <c r="R74" s="290"/>
      <c r="S74" s="47">
        <v>0.75138888888888888</v>
      </c>
      <c r="T74" s="48">
        <v>0.78130787037037042</v>
      </c>
      <c r="U74" s="111">
        <v>4.7166666666667112</v>
      </c>
      <c r="V74" s="112">
        <v>43.083333333333407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-220.19342359768189</v>
      </c>
      <c r="AF74" s="110">
        <f>M74/J74</f>
        <v>0.88990328820115905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1551</v>
      </c>
      <c r="G75" s="103">
        <f t="shared" si="39"/>
        <v>73827.600000000006</v>
      </c>
      <c r="H75" s="26"/>
      <c r="I75" s="104">
        <v>23</v>
      </c>
      <c r="J75" s="105">
        <v>2000</v>
      </c>
      <c r="K75" s="106">
        <f t="shared" si="40"/>
        <v>86.956521739130437</v>
      </c>
      <c r="L75" s="107">
        <v>23</v>
      </c>
      <c r="M75" s="105">
        <f>F75/V75*60</f>
        <v>1779.3499043977047</v>
      </c>
      <c r="N75" s="106">
        <f>M75/L75</f>
        <v>77.363039321639334</v>
      </c>
      <c r="O75" s="108">
        <f>L75-I75</f>
        <v>0</v>
      </c>
      <c r="P75" s="109">
        <f>N75-K75</f>
        <v>-9.5934824174911029</v>
      </c>
      <c r="Q75" s="110">
        <f>N75/K75</f>
        <v>0.88967495219885229</v>
      </c>
      <c r="R75" s="290"/>
      <c r="S75" s="47">
        <v>0.78472222222222221</v>
      </c>
      <c r="T75" s="48">
        <v>0.82104166666666667</v>
      </c>
      <c r="U75" s="111">
        <v>4.9166666666665826</v>
      </c>
      <c r="V75" s="112">
        <v>52.300000000000026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-220.65009560229532</v>
      </c>
      <c r="AF75" s="110">
        <f>M75/J75</f>
        <v>0.88967495219885229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41">AVERAGE(I73:I88)</f>
        <v>23</v>
      </c>
      <c r="J89" s="137">
        <f t="shared" si="41"/>
        <v>2000</v>
      </c>
      <c r="K89" s="138">
        <f t="shared" ref="K89" si="42">J89/I89</f>
        <v>86.956521739130437</v>
      </c>
      <c r="L89" s="136">
        <f t="shared" ref="L89:M89" si="43">AVERAGE(L73:L88)</f>
        <v>23</v>
      </c>
      <c r="M89" s="137">
        <f t="shared" si="43"/>
        <v>1779.577230579933</v>
      </c>
      <c r="N89" s="138">
        <f>M89/L89</f>
        <v>77.372923068692742</v>
      </c>
      <c r="O89" s="139">
        <f>L89-I89</f>
        <v>0</v>
      </c>
      <c r="P89" s="140">
        <f>N89-K89</f>
        <v>-9.583598670437695</v>
      </c>
      <c r="Q89" s="141">
        <f>N89/K89</f>
        <v>0.88978861528996656</v>
      </c>
      <c r="R89" s="291"/>
      <c r="S89" s="142">
        <f>S73</f>
        <v>0.70833333333333337</v>
      </c>
      <c r="T89" s="143">
        <f>INDEX(T73:T88,COUNTA(T73:T88))</f>
        <v>0.82104166666666667</v>
      </c>
      <c r="U89" s="144"/>
      <c r="V89" s="166"/>
      <c r="W89" s="167"/>
      <c r="X89" s="138"/>
      <c r="Y89" s="179">
        <f t="shared" ref="Y89:Z89" si="44">SUM(Y73:Y88)</f>
        <v>0</v>
      </c>
      <c r="Z89" s="180">
        <f t="shared" si="44"/>
        <v>0</v>
      </c>
      <c r="AA89" s="279"/>
      <c r="AB89" s="280"/>
      <c r="AC89" s="179">
        <f t="shared" ref="AC89:AD89" si="45">SUM(AC73:AC88)</f>
        <v>3</v>
      </c>
      <c r="AD89" s="180">
        <f t="shared" si="45"/>
        <v>0</v>
      </c>
      <c r="AE89" s="168">
        <f>M89-J89</f>
        <v>-220.42276942006697</v>
      </c>
      <c r="AF89" s="141">
        <f>M89/J89</f>
        <v>0.88978861528996656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207</v>
      </c>
      <c r="D90" s="288"/>
      <c r="E90" s="147">
        <v>57.3</v>
      </c>
      <c r="F90" s="159">
        <v>1138</v>
      </c>
      <c r="G90" s="148">
        <f t="shared" ref="G90:G93" si="46">E90*F90</f>
        <v>65207.399999999994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1781.9921705089157</v>
      </c>
      <c r="N90" s="152">
        <f>M90/L90</f>
        <v>84.856770024234081</v>
      </c>
      <c r="O90" s="154">
        <f>L90-I90</f>
        <v>0</v>
      </c>
      <c r="P90" s="155">
        <f>N90-K90</f>
        <v>-10.38132521386116</v>
      </c>
      <c r="Q90" s="156">
        <f>N90/K90</f>
        <v>0.89099608525445784</v>
      </c>
      <c r="R90" s="289">
        <f>Q106</f>
        <v>0.89039514563274924</v>
      </c>
      <c r="S90" s="157">
        <v>0.70833333333333337</v>
      </c>
      <c r="T90" s="158">
        <v>0.73494212962962968</v>
      </c>
      <c r="U90" s="159"/>
      <c r="V90" s="160">
        <v>38.316666666666691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-218.00782949108429</v>
      </c>
      <c r="AF90" s="156">
        <f>M90/J90</f>
        <v>0.89099608525445784</v>
      </c>
      <c r="AG90" s="358">
        <f>AF106</f>
        <v>0.89039514563274924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11">
        <v>464</v>
      </c>
      <c r="G91" s="103">
        <f t="shared" si="46"/>
        <v>23510.880000000001</v>
      </c>
      <c r="H91" s="26"/>
      <c r="I91" s="104">
        <v>20</v>
      </c>
      <c r="J91" s="105">
        <v>2000</v>
      </c>
      <c r="K91" s="106">
        <f t="shared" ref="K91:K93" si="47">J91/I91</f>
        <v>100</v>
      </c>
      <c r="L91" s="107">
        <v>20</v>
      </c>
      <c r="M91" s="105">
        <f>F91/V91*60</f>
        <v>1780.8102345415848</v>
      </c>
      <c r="N91" s="106">
        <f>M91/L91</f>
        <v>89.040511727079235</v>
      </c>
      <c r="O91" s="108">
        <f>L91-I91</f>
        <v>0</v>
      </c>
      <c r="P91" s="109">
        <f>N91-K91</f>
        <v>-10.959488272920765</v>
      </c>
      <c r="Q91" s="110">
        <f>N91/K91</f>
        <v>0.8904051172707923</v>
      </c>
      <c r="R91" s="290"/>
      <c r="S91" s="47">
        <v>0.73844907407407412</v>
      </c>
      <c r="T91" s="48">
        <v>0.74930555555555556</v>
      </c>
      <c r="U91" s="111">
        <v>5.0499999999999901</v>
      </c>
      <c r="V91" s="112">
        <v>15.633333333333272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-219.1897654584152</v>
      </c>
      <c r="AF91" s="110">
        <f>M91/J91</f>
        <v>0.89040511727079241</v>
      </c>
      <c r="AG91" s="359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11">
        <v>1529</v>
      </c>
      <c r="G92" s="103">
        <f t="shared" si="46"/>
        <v>82703.61</v>
      </c>
      <c r="H92" s="26"/>
      <c r="I92" s="104">
        <v>19</v>
      </c>
      <c r="J92" s="105">
        <v>2000</v>
      </c>
      <c r="K92" s="106">
        <f t="shared" si="47"/>
        <v>105.26315789473684</v>
      </c>
      <c r="L92" s="107">
        <v>19</v>
      </c>
      <c r="M92" s="105">
        <f>F92/V92*60</f>
        <v>1779.6314258001971</v>
      </c>
      <c r="N92" s="106">
        <f>M92/L92</f>
        <v>93.664811884220896</v>
      </c>
      <c r="O92" s="108">
        <f>L92-I92</f>
        <v>0</v>
      </c>
      <c r="P92" s="109">
        <f>N92-K92</f>
        <v>-11.598346010515939</v>
      </c>
      <c r="Q92" s="110">
        <f>N92/K92</f>
        <v>0.88981571290009853</v>
      </c>
      <c r="R92" s="290"/>
      <c r="S92" s="47">
        <v>0.75378472222222226</v>
      </c>
      <c r="T92" s="48">
        <v>0.7895833333333333</v>
      </c>
      <c r="U92" s="111">
        <v>6.450000000000049</v>
      </c>
      <c r="V92" s="112">
        <v>51.549999999999905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-220.36857419980288</v>
      </c>
      <c r="AF92" s="110">
        <f>M92/J92</f>
        <v>0.88981571290009853</v>
      </c>
      <c r="AG92" s="359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11">
        <v>1681</v>
      </c>
      <c r="G93" s="103">
        <f t="shared" si="46"/>
        <v>97783.77</v>
      </c>
      <c r="H93" s="26"/>
      <c r="I93" s="104">
        <v>19</v>
      </c>
      <c r="J93" s="105">
        <v>1800</v>
      </c>
      <c r="K93" s="106">
        <f t="shared" si="47"/>
        <v>94.736842105263165</v>
      </c>
      <c r="L93" s="107">
        <v>19</v>
      </c>
      <c r="M93" s="105">
        <f>F93/V93*60</f>
        <v>1602.6483050847464</v>
      </c>
      <c r="N93" s="106">
        <f>M93/L93</f>
        <v>84.349910793934029</v>
      </c>
      <c r="O93" s="108">
        <f>L93-I93</f>
        <v>0</v>
      </c>
      <c r="P93" s="109">
        <f>N93-K93</f>
        <v>-10.386931311329135</v>
      </c>
      <c r="Q93" s="110">
        <f>N93/K93</f>
        <v>0.89036016949152585</v>
      </c>
      <c r="R93" s="290"/>
      <c r="S93" s="47">
        <v>0.79310185185185189</v>
      </c>
      <c r="T93" s="48">
        <v>0.83680555555555558</v>
      </c>
      <c r="U93" s="111">
        <v>5.0666666666667659</v>
      </c>
      <c r="V93" s="112">
        <v>62.933333333333309</v>
      </c>
      <c r="W93" s="113"/>
      <c r="X93" s="116"/>
      <c r="Y93" s="12"/>
      <c r="Z93" s="198"/>
      <c r="AA93" s="276"/>
      <c r="AB93" s="277"/>
      <c r="AC93" s="12">
        <v>2</v>
      </c>
      <c r="AD93" s="198"/>
      <c r="AE93" s="117">
        <f>M93-J93</f>
        <v>-197.35169491525357</v>
      </c>
      <c r="AF93" s="110">
        <f>M93/J93</f>
        <v>0.89036016949152574</v>
      </c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19.75</v>
      </c>
      <c r="J106" s="137">
        <f t="shared" si="48"/>
        <v>1950</v>
      </c>
      <c r="K106" s="138">
        <f t="shared" ref="K106" si="49">J106/I106</f>
        <v>98.734177215189874</v>
      </c>
      <c r="L106" s="136">
        <f t="shared" ref="L106:M106" si="50">AVERAGE(L90:L105)</f>
        <v>19.75</v>
      </c>
      <c r="M106" s="137">
        <f t="shared" si="50"/>
        <v>1736.270533983861</v>
      </c>
      <c r="N106" s="138">
        <f>M106/L106</f>
        <v>87.912432100448655</v>
      </c>
      <c r="O106" s="139">
        <f>L106-I106</f>
        <v>0</v>
      </c>
      <c r="P106" s="140">
        <f>N106-K106</f>
        <v>-10.821745114741219</v>
      </c>
      <c r="Q106" s="141">
        <f>N106/K106</f>
        <v>0.89039514563274924</v>
      </c>
      <c r="R106" s="291"/>
      <c r="S106" s="142">
        <f>S90</f>
        <v>0.70833333333333337</v>
      </c>
      <c r="T106" s="143">
        <f>INDEX(T90:T105,COUNTA(T90:T105))</f>
        <v>0.83680555555555558</v>
      </c>
      <c r="U106" s="144"/>
      <c r="V106" s="166"/>
      <c r="W106" s="187"/>
      <c r="X106" s="188"/>
      <c r="Y106" s="179">
        <f t="shared" ref="Y106:Z106" si="51">SUM(Y90:Y105)</f>
        <v>0</v>
      </c>
      <c r="Z106" s="180">
        <f t="shared" si="51"/>
        <v>0</v>
      </c>
      <c r="AA106" s="279"/>
      <c r="AB106" s="280"/>
      <c r="AC106" s="179">
        <f t="shared" ref="AC106:AD106" si="52">SUM(AC90:AC105)</f>
        <v>5</v>
      </c>
      <c r="AD106" s="180">
        <f t="shared" si="52"/>
        <v>0</v>
      </c>
      <c r="AE106" s="168">
        <f>M106-J106</f>
        <v>-213.72946601613899</v>
      </c>
      <c r="AF106" s="141">
        <f>M106/J106</f>
        <v>0.89039514563274924</v>
      </c>
      <c r="AG106" s="360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dataConsolidate/>
  <mergeCells count="269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</mergeCells>
  <phoneticPr fontId="5" type="noConversion"/>
  <conditionalFormatting sqref="O5:O106">
    <cfRule type="cellIs" dxfId="158" priority="2" operator="greaterThan">
      <formula>0</formula>
    </cfRule>
  </conditionalFormatting>
  <conditionalFormatting sqref="P5:P106 AE5:AE106">
    <cfRule type="cellIs" dxfId="157" priority="5" operator="lessThan">
      <formula>0</formula>
    </cfRule>
  </conditionalFormatting>
  <conditionalFormatting sqref="Q5:Q106 AF5:AF106">
    <cfRule type="cellIs" dxfId="156" priority="3" operator="greaterThan">
      <formula>1</formula>
    </cfRule>
    <cfRule type="cellIs" dxfId="155" priority="4" operator="lessThan">
      <formula>0.8</formula>
    </cfRule>
  </conditionalFormatting>
  <conditionalFormatting sqref="AG5 R5:R106 AG39:AG57 AG73:AG90">
    <cfRule type="cellIs" dxfId="154" priority="6" operator="lessThan">
      <formula>0.8</formula>
    </cfRule>
  </conditionalFormatting>
  <conditionalFormatting sqref="AG22">
    <cfRule type="cellIs" dxfId="153" priority="9" operator="lessThan">
      <formula>0.8</formula>
    </cfRule>
  </conditionalFormatting>
  <conditionalFormatting sqref="AG37">
    <cfRule type="cellIs" dxfId="152" priority="8" operator="lessThan">
      <formula>0.8</formula>
    </cfRule>
  </conditionalFormatting>
  <conditionalFormatting sqref="AG63:AG71">
    <cfRule type="cellIs" dxfId="151" priority="7" operator="lessThan">
      <formula>0.8</formula>
    </cfRule>
  </conditionalFormatting>
  <conditionalFormatting sqref="AG105">
    <cfRule type="cellIs" dxfId="150" priority="1" operator="lessThan">
      <formula>0.8</formula>
    </cfRule>
  </conditionalFormatting>
  <dataValidations count="1">
    <dataValidation type="list" allowBlank="1" showInputMessage="1" showErrorMessage="1" sqref="AA5:AB106" xr:uid="{77E4F8BF-2D5E-49EA-AAC0-52A089CFA3E8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24C5-472D-42E4-8F39-7558EAF989FB}">
  <sheetPr>
    <tabColor theme="8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233</v>
      </c>
      <c r="D3" s="263"/>
      <c r="E3" s="3" t="s">
        <v>2</v>
      </c>
      <c r="F3" s="264">
        <f>'0206(18度C)'!D1+'0206(4度C)'!D1</f>
        <v>119260</v>
      </c>
      <c r="G3" s="265"/>
      <c r="H3" s="3" t="s">
        <v>3</v>
      </c>
      <c r="I3" s="266">
        <f>'0206(18度C)'!F1+'0206(4度C)'!F1</f>
        <v>3638268.65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545.2643738464069</v>
      </c>
      <c r="F6" s="239" t="e">
        <f>AVERAGE(#REF!,D14:K14)</f>
        <v>#REF!</v>
      </c>
      <c r="G6" s="240">
        <f>AVERAGE(D14:K14)</f>
        <v>208.3630051455394</v>
      </c>
      <c r="H6" s="241"/>
      <c r="I6" s="240">
        <f>AVERAGE(L14:O14)</f>
        <v>92.845349477160156</v>
      </c>
      <c r="J6" s="241"/>
      <c r="K6" s="240">
        <f>AVERAGE(D32:O32)</f>
        <v>735.8216992650955</v>
      </c>
      <c r="L6" s="241"/>
      <c r="M6" s="240">
        <f>AVERAGE(P32:X32)</f>
        <v>767.08428805237315</v>
      </c>
      <c r="N6" s="241"/>
      <c r="O6" s="229">
        <f>'0206(4度C)'!Y2</f>
        <v>0</v>
      </c>
      <c r="P6" s="229">
        <f>'0206(4度C)'!Z2</f>
        <v>0</v>
      </c>
      <c r="Q6" s="229">
        <f>'0206(4度C)'!AC2</f>
        <v>38</v>
      </c>
      <c r="R6" s="229">
        <f>'0206(4度C)'!AD2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484.44025018378358</v>
      </c>
      <c r="F7" s="235" t="e">
        <f>AVERAGE(#REF!,D15:K15)</f>
        <v>#REF!</v>
      </c>
      <c r="G7" s="236">
        <f>AVERAGE(D15:K15)</f>
        <v>187.4888997650969</v>
      </c>
      <c r="H7" s="237"/>
      <c r="I7" s="236">
        <f>AVERAGE(L15:O15)</f>
        <v>82.634512664980861</v>
      </c>
      <c r="J7" s="237"/>
      <c r="K7" s="236">
        <f>AVERAGE(D33:O33)</f>
        <v>652.9948947274878</v>
      </c>
      <c r="L7" s="237"/>
      <c r="M7" s="236">
        <f>AVERAGE(P33:X33)</f>
        <v>680.45805207380909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0.88916226143153576</v>
      </c>
      <c r="F8" s="243" t="e">
        <f>AVERAGE(D16:K16,#REF!)</f>
        <v>#REF!</v>
      </c>
      <c r="G8" s="222">
        <f>AVERAGE(D16:K16)</f>
        <v>0.89499567549657577</v>
      </c>
      <c r="H8" s="223"/>
      <c r="I8" s="222">
        <f>AVERAGE(L16:O16)</f>
        <v>0.89000376920570878</v>
      </c>
      <c r="J8" s="223"/>
      <c r="K8" s="222">
        <f>AVERAGE(D34:O34)</f>
        <v>0.88772692243375662</v>
      </c>
      <c r="L8" s="223"/>
      <c r="M8" s="222">
        <f>AVERAGE(P34:X34)</f>
        <v>0.88588133386717016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82.191780821917817</v>
      </c>
      <c r="F14" s="28">
        <v>104.46153846153847</v>
      </c>
      <c r="G14" s="28" t="s">
        <v>42</v>
      </c>
      <c r="H14" s="28">
        <v>101.2987012987013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86.956521739130437</v>
      </c>
      <c r="N14" s="28">
        <v>98.734177215189874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73.191881949143649</v>
      </c>
      <c r="F15" s="35">
        <v>93.331253685593111</v>
      </c>
      <c r="G15" s="35" t="s">
        <v>42</v>
      </c>
      <c r="H15" s="35">
        <v>90.375468606998311</v>
      </c>
      <c r="I15" s="35">
        <v>493.05699481865253</v>
      </c>
      <c r="J15" s="35" t="s">
        <v>42</v>
      </c>
      <c r="K15" s="36" t="s">
        <v>42</v>
      </c>
      <c r="L15" s="34" t="s">
        <v>42</v>
      </c>
      <c r="M15" s="37">
        <v>77.365027901129011</v>
      </c>
      <c r="N15" s="35">
        <v>87.90399742883271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0.89050123038124762</v>
      </c>
      <c r="F16" s="43">
        <f t="shared" si="0"/>
        <v>0.89345088211539792</v>
      </c>
      <c r="G16" s="43" t="s">
        <v>42</v>
      </c>
      <c r="H16" s="43">
        <f t="shared" si="0"/>
        <v>0.89216808753062427</v>
      </c>
      <c r="I16" s="43">
        <f t="shared" si="0"/>
        <v>0.90386250195903306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0.88969782086298355</v>
      </c>
      <c r="N16" s="43">
        <f t="shared" si="1"/>
        <v>0.89030971754843391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0.25</v>
      </c>
      <c r="F17" s="48">
        <v>0.2502199074074074</v>
      </c>
      <c r="G17" s="48" t="s">
        <v>42</v>
      </c>
      <c r="H17" s="48">
        <v>0.20850694444444445</v>
      </c>
      <c r="I17" s="48">
        <v>0.43680555555555556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0.70856481481481481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0.57499999999999996</v>
      </c>
      <c r="F18" s="48">
        <v>0.47995370370370372</v>
      </c>
      <c r="G18" s="48" t="s">
        <v>42</v>
      </c>
      <c r="H18" s="48">
        <v>0.48618055555555556</v>
      </c>
      <c r="I18" s="48">
        <v>0.44797453703703705</v>
      </c>
      <c r="J18" s="48" t="s">
        <v>42</v>
      </c>
      <c r="K18" s="48" t="s">
        <v>42</v>
      </c>
      <c r="L18" s="47" t="s">
        <v>42</v>
      </c>
      <c r="M18" s="49">
        <v>0.81388888888888888</v>
      </c>
      <c r="N18" s="48">
        <v>0.82430555555555551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7</v>
      </c>
      <c r="G21" s="52"/>
      <c r="H21" s="52">
        <v>12</v>
      </c>
      <c r="I21" s="52">
        <v>1</v>
      </c>
      <c r="J21" s="52"/>
      <c r="K21" s="53"/>
      <c r="L21" s="54"/>
      <c r="M21" s="55">
        <v>3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24.333333333333332</v>
      </c>
      <c r="F23" s="58">
        <v>21.666666666666668</v>
      </c>
      <c r="G23" s="58" t="s">
        <v>42</v>
      </c>
      <c r="H23" s="58">
        <v>19.25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23</v>
      </c>
      <c r="N23" s="58">
        <v>19.75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880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279.99051594649774</v>
      </c>
      <c r="H33" s="35">
        <v>387.27776023753472</v>
      </c>
      <c r="I33" s="35" t="s">
        <v>42</v>
      </c>
      <c r="J33" s="35" t="s">
        <v>42</v>
      </c>
      <c r="K33" s="35">
        <v>739.10125920194287</v>
      </c>
      <c r="L33" s="35" t="s">
        <v>42</v>
      </c>
      <c r="M33" s="35">
        <v>682.20182127921646</v>
      </c>
      <c r="N33" s="35">
        <v>995.2400622340773</v>
      </c>
      <c r="O33" s="35">
        <v>834.15794946565802</v>
      </c>
      <c r="P33" s="34">
        <v>267.57016476366704</v>
      </c>
      <c r="Q33" s="35" t="s">
        <v>42</v>
      </c>
      <c r="R33" s="35" t="s">
        <v>42</v>
      </c>
      <c r="S33" s="35" t="s">
        <v>42</v>
      </c>
      <c r="T33" s="35">
        <v>703.07175270826383</v>
      </c>
      <c r="U33" s="35" t="s">
        <v>42</v>
      </c>
      <c r="V33" s="35">
        <v>682.52122583050209</v>
      </c>
      <c r="W33" s="35">
        <v>970.58099780356042</v>
      </c>
      <c r="X33" s="38">
        <v>778.54611926305165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0.87807676598605799</v>
      </c>
      <c r="H34" s="43">
        <f>H33/H32</f>
        <v>0.89371790824046482</v>
      </c>
      <c r="I34" s="43" t="s">
        <v>42</v>
      </c>
      <c r="J34" s="43" t="s">
        <v>42</v>
      </c>
      <c r="K34" s="43">
        <f>K33/K32</f>
        <v>0.89588031418417313</v>
      </c>
      <c r="L34" s="43" t="s">
        <v>42</v>
      </c>
      <c r="M34" s="43">
        <f>M33/M32</f>
        <v>0.89582057339695087</v>
      </c>
      <c r="N34" s="43">
        <f>N33/N32</f>
        <v>0.87815299608889175</v>
      </c>
      <c r="O34" s="43">
        <f>O33/O32</f>
        <v>0.88471297670600091</v>
      </c>
      <c r="P34" s="42">
        <f>P33/P32</f>
        <v>0.8733192877703021</v>
      </c>
      <c r="Q34" s="43" t="s">
        <v>42</v>
      </c>
      <c r="R34" s="43" t="s">
        <v>42</v>
      </c>
      <c r="S34" s="43" t="s">
        <v>42</v>
      </c>
      <c r="T34" s="43">
        <f>T33/T32</f>
        <v>0.89278952724858895</v>
      </c>
      <c r="U34" s="43" t="s">
        <v>42</v>
      </c>
      <c r="V34" s="43">
        <f>V33/V32</f>
        <v>0.89623999351480066</v>
      </c>
      <c r="W34" s="43">
        <f>W33/W32</f>
        <v>0.88234636163960034</v>
      </c>
      <c r="X34" s="46">
        <f>X33/X32</f>
        <v>0.88471149916255865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0.34027777777777779</v>
      </c>
      <c r="H35" s="48">
        <v>0.29166666666666669</v>
      </c>
      <c r="I35" s="48" t="s">
        <v>42</v>
      </c>
      <c r="J35" s="48" t="s">
        <v>42</v>
      </c>
      <c r="K35" s="48">
        <v>0.291875</v>
      </c>
      <c r="L35" s="48" t="s">
        <v>42</v>
      </c>
      <c r="M35" s="48">
        <v>0.29197916666666668</v>
      </c>
      <c r="N35" s="48">
        <v>0.29178240740740741</v>
      </c>
      <c r="O35" s="48">
        <v>0.29166666666666669</v>
      </c>
      <c r="P35" s="47">
        <v>0.70864583333333331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0.43263888888888891</v>
      </c>
      <c r="H36" s="48">
        <v>0.3215277777777778</v>
      </c>
      <c r="I36" s="48" t="s">
        <v>42</v>
      </c>
      <c r="J36" s="48" t="s">
        <v>42</v>
      </c>
      <c r="K36" s="48">
        <v>0.39583333333333331</v>
      </c>
      <c r="L36" s="48" t="s">
        <v>42</v>
      </c>
      <c r="M36" s="48">
        <v>0.38557870370370373</v>
      </c>
      <c r="N36" s="48">
        <v>0.43335648148148148</v>
      </c>
      <c r="O36" s="48">
        <v>0.4168634259259259</v>
      </c>
      <c r="P36" s="47">
        <v>0.79185185185185181</v>
      </c>
      <c r="Q36" s="48" t="s">
        <v>42</v>
      </c>
      <c r="R36" s="48" t="s">
        <v>42</v>
      </c>
      <c r="S36" s="48" t="s">
        <v>42</v>
      </c>
      <c r="T36" s="48">
        <v>0.84313657407407405</v>
      </c>
      <c r="U36" s="48" t="s">
        <v>42</v>
      </c>
      <c r="V36" s="48">
        <v>0.82847222222222228</v>
      </c>
      <c r="W36" s="48">
        <v>0.99236111111111114</v>
      </c>
      <c r="X36" s="50">
        <v>0.85649305555555555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3.75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4B22-076E-43E6-A7D3-E6A51C0487A0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79957</v>
      </c>
      <c r="E1" s="88" t="s">
        <v>3</v>
      </c>
      <c r="F1" s="89">
        <f>SUM(G5:G191)</f>
        <v>1578424.57</v>
      </c>
      <c r="G1" s="90" t="s">
        <v>84</v>
      </c>
      <c r="H1" s="91">
        <f>L21+L38+L55+L72+L89+L106+L123+L140+L157+L174+L191</f>
        <v>58.266666666666673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46059</v>
      </c>
      <c r="B2" s="332"/>
      <c r="C2" s="92" t="s">
        <v>40</v>
      </c>
      <c r="D2" s="93">
        <f>AVERAGE(N21,N38,N55,N72,N89,N106,N123,N140,N157,N174,N191)</f>
        <v>665.47814806672477</v>
      </c>
      <c r="E2" s="93" t="s">
        <v>91</v>
      </c>
      <c r="F2" s="94">
        <f>F1/D1</f>
        <v>19.740917868354241</v>
      </c>
      <c r="G2" s="95" t="s">
        <v>92</v>
      </c>
      <c r="H2" s="96">
        <f>COUNT(H5:H191)</f>
        <v>1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231</v>
      </c>
      <c r="G5" s="148">
        <f t="shared" ref="G5:G9" si="0">E5*F5</f>
        <v>4550.7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2265.940054495934</v>
      </c>
      <c r="N5" s="152">
        <f>M5/L5</f>
        <v>377.65667574932235</v>
      </c>
      <c r="O5" s="154">
        <f>L5-I5</f>
        <v>0</v>
      </c>
      <c r="P5" s="155">
        <f>N5-K5</f>
        <v>-39.009990917344339</v>
      </c>
      <c r="Q5" s="156">
        <f>N5/K5</f>
        <v>0.90637602179837362</v>
      </c>
      <c r="R5" s="289">
        <f>Q21</f>
        <v>0.87807676598605799</v>
      </c>
      <c r="S5" s="157">
        <v>0.34027777777777779</v>
      </c>
      <c r="T5" s="158">
        <v>0.34452546296296294</v>
      </c>
      <c r="U5" s="159"/>
      <c r="V5" s="160">
        <v>6.1166666666666103</v>
      </c>
      <c r="W5" s="161"/>
      <c r="X5" s="162"/>
      <c r="Y5" s="292"/>
      <c r="Z5" s="293"/>
      <c r="AA5" s="115">
        <f>M5-J5</f>
        <v>-234.05994550406604</v>
      </c>
      <c r="AB5" s="156">
        <f>M5/J5</f>
        <v>0.90637602179837362</v>
      </c>
      <c r="AC5" s="281">
        <f>AB21</f>
        <v>0.87807676598605799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1650</v>
      </c>
      <c r="G6" s="103">
        <f t="shared" si="0"/>
        <v>47140.5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3124.6712256706946</v>
      </c>
      <c r="N6" s="106">
        <f>M6/L6</f>
        <v>260.38926880589122</v>
      </c>
      <c r="O6" s="108">
        <f>L6-I6</f>
        <v>0</v>
      </c>
      <c r="P6" s="109">
        <f>N6-K6</f>
        <v>-39.61073119410878</v>
      </c>
      <c r="Q6" s="110">
        <f>N6/K6</f>
        <v>0.86796422935297068</v>
      </c>
      <c r="R6" s="290"/>
      <c r="S6" s="47">
        <v>0.34813657407407406</v>
      </c>
      <c r="T6" s="48">
        <v>0.37013888888888891</v>
      </c>
      <c r="U6" s="111">
        <v>5.2000000000000135</v>
      </c>
      <c r="V6" s="112">
        <v>31.683333333333383</v>
      </c>
      <c r="W6" s="113"/>
      <c r="X6" s="116"/>
      <c r="Y6" s="276"/>
      <c r="Z6" s="277"/>
      <c r="AA6" s="117">
        <f>M6-J6</f>
        <v>-475.32877432930536</v>
      </c>
      <c r="AB6" s="110">
        <f>M6/J6</f>
        <v>0.86796422935297068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1391</v>
      </c>
      <c r="G7" s="103">
        <f t="shared" si="0"/>
        <v>41521.35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3139.5611285266491</v>
      </c>
      <c r="N7" s="106">
        <f>M7/L7</f>
        <v>261.63009404388742</v>
      </c>
      <c r="O7" s="108">
        <f>L7-I7</f>
        <v>0</v>
      </c>
      <c r="P7" s="109">
        <f>N7-K7</f>
        <v>-38.369905956112575</v>
      </c>
      <c r="Q7" s="110">
        <f>N7/K7</f>
        <v>0.8721003134796248</v>
      </c>
      <c r="R7" s="290"/>
      <c r="S7" s="47">
        <v>0.37459490740740742</v>
      </c>
      <c r="T7" s="48">
        <v>0.39305555555555555</v>
      </c>
      <c r="U7" s="111">
        <v>6.4166666666666572</v>
      </c>
      <c r="V7" s="112">
        <v>26.583333333333307</v>
      </c>
      <c r="W7" s="113"/>
      <c r="X7" s="116"/>
      <c r="Y7" s="276"/>
      <c r="Z7" s="277"/>
      <c r="AA7" s="117">
        <f>M7-J7</f>
        <v>-460.4388714733509</v>
      </c>
      <c r="AB7" s="110">
        <f>M7/J7</f>
        <v>0.8721003134796248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1318</v>
      </c>
      <c r="G8" s="103">
        <f t="shared" si="0"/>
        <v>38907.360000000001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3138.0952380952353</v>
      </c>
      <c r="N8" s="106">
        <f>M8/L8</f>
        <v>261.50793650793628</v>
      </c>
      <c r="O8" s="108">
        <f>L8-I8</f>
        <v>0</v>
      </c>
      <c r="P8" s="109">
        <f>N8-K8</f>
        <v>-38.492063492063721</v>
      </c>
      <c r="Q8" s="110">
        <f>N8/K8</f>
        <v>0.87169312169312096</v>
      </c>
      <c r="R8" s="290"/>
      <c r="S8" s="47">
        <v>0.39652777777777776</v>
      </c>
      <c r="T8" s="48">
        <v>0.41402777777777777</v>
      </c>
      <c r="U8" s="111">
        <v>4.9999999999999822</v>
      </c>
      <c r="V8" s="112">
        <v>25.200000000000024</v>
      </c>
      <c r="W8" s="113"/>
      <c r="X8" s="116"/>
      <c r="Y8" s="276"/>
      <c r="Z8" s="277"/>
      <c r="AA8" s="117">
        <f>M8-J8</f>
        <v>-461.90476190476465</v>
      </c>
      <c r="AB8" s="110">
        <f>M8/J8</f>
        <v>0.87169312169312096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1139</v>
      </c>
      <c r="G9" s="103">
        <f t="shared" si="0"/>
        <v>29203.96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3171.2296983758683</v>
      </c>
      <c r="N9" s="106">
        <f>M9/L9</f>
        <v>288.29360894326078</v>
      </c>
      <c r="O9" s="108">
        <f>L9-I9</f>
        <v>0</v>
      </c>
      <c r="P9" s="109">
        <f>N9-K9</f>
        <v>-38.979118329466473</v>
      </c>
      <c r="Q9" s="110">
        <f>N9/K9</f>
        <v>0.88089713843774131</v>
      </c>
      <c r="R9" s="290"/>
      <c r="S9" s="47">
        <v>0.41767361111111112</v>
      </c>
      <c r="T9" s="48">
        <v>0.43263888888888891</v>
      </c>
      <c r="U9" s="111">
        <v>5.2500000000000213</v>
      </c>
      <c r="V9" s="112">
        <v>21.550000000000011</v>
      </c>
      <c r="W9" s="113"/>
      <c r="X9" s="116"/>
      <c r="Y9" s="276"/>
      <c r="Z9" s="277"/>
      <c r="AA9" s="117">
        <f>M9-J9</f>
        <v>-428.77030162413166</v>
      </c>
      <c r="AB9" s="110">
        <f>M9/J9</f>
        <v>0.8808971384377412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2967.8994690328759</v>
      </c>
      <c r="N21" s="138">
        <f>M21/L21</f>
        <v>279.99051594649774</v>
      </c>
      <c r="O21" s="139">
        <f>L21-I21</f>
        <v>0</v>
      </c>
      <c r="P21" s="140">
        <f>N21-K21</f>
        <v>-38.877408581804161</v>
      </c>
      <c r="Q21" s="141">
        <f>N21/K21</f>
        <v>0.87807676598605799</v>
      </c>
      <c r="R21" s="291"/>
      <c r="S21" s="142">
        <f>S5</f>
        <v>0.34027777777777779</v>
      </c>
      <c r="T21" s="143">
        <f>INDEX(T5:T20,COUNTA(T5:T20))</f>
        <v>0.43263888888888891</v>
      </c>
      <c r="U21" s="144"/>
      <c r="V21" s="166"/>
      <c r="W21" s="167"/>
      <c r="X21" s="138"/>
      <c r="Y21" s="279"/>
      <c r="Z21" s="280"/>
      <c r="AA21" s="168">
        <f>M21-J21</f>
        <v>-412.10053096712409</v>
      </c>
      <c r="AB21" s="141">
        <f>M21/J21</f>
        <v>0.87807676598605799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677</v>
      </c>
      <c r="G22" s="148">
        <f t="shared" ref="G22:G23" si="5">E22*F22</f>
        <v>9498.31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2323.3555767397538</v>
      </c>
      <c r="N22" s="152">
        <f>M22/L22</f>
        <v>387.22592945662564</v>
      </c>
      <c r="O22" s="154">
        <f>L22-I22</f>
        <v>0</v>
      </c>
      <c r="P22" s="155">
        <f>N22-K22</f>
        <v>-46.107403876707679</v>
      </c>
      <c r="Q22" s="156">
        <f>N22/K22</f>
        <v>0.89359829874605923</v>
      </c>
      <c r="R22" s="289">
        <f>Q38</f>
        <v>0.89371790824046482</v>
      </c>
      <c r="S22" s="157">
        <v>0.29166666666666669</v>
      </c>
      <c r="T22" s="158">
        <v>0.30380787037037038</v>
      </c>
      <c r="U22" s="159"/>
      <c r="V22" s="160">
        <v>17.48333333333332</v>
      </c>
      <c r="W22" s="158"/>
      <c r="X22" s="169"/>
      <c r="Y22" s="292"/>
      <c r="Z22" s="293"/>
      <c r="AA22" s="115">
        <f>M22-J22</f>
        <v>-276.64442326024619</v>
      </c>
      <c r="AB22" s="156">
        <f>M22/J22</f>
        <v>0.89359829874605912</v>
      </c>
      <c r="AC22" s="281">
        <f>AB38</f>
        <v>0.89371790824046471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805</v>
      </c>
      <c r="G23" s="103">
        <f t="shared" si="5"/>
        <v>11664.45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2323.9775461106628</v>
      </c>
      <c r="N23" s="106">
        <f>M23/L23</f>
        <v>387.32959101844381</v>
      </c>
      <c r="O23" s="108">
        <f>L23-I23</f>
        <v>0</v>
      </c>
      <c r="P23" s="109">
        <f>N23-K23</f>
        <v>-46.003742314889507</v>
      </c>
      <c r="Q23" s="110">
        <f>N23/K23</f>
        <v>0.89383751773487041</v>
      </c>
      <c r="R23" s="290"/>
      <c r="S23" s="47">
        <v>0.30709490740740741</v>
      </c>
      <c r="T23" s="48">
        <v>0.3215277777777778</v>
      </c>
      <c r="U23" s="111">
        <v>4.7333333333333272</v>
      </c>
      <c r="V23" s="112">
        <v>20.78333333333336</v>
      </c>
      <c r="W23" s="113"/>
      <c r="X23" s="13"/>
      <c r="Y23" s="276"/>
      <c r="Z23" s="277"/>
      <c r="AA23" s="117">
        <f>M23-J23</f>
        <v>-276.02245388933716</v>
      </c>
      <c r="AB23" s="110">
        <f>M23/J23</f>
        <v>0.8938375177348703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2323.6665614252083</v>
      </c>
      <c r="N38" s="138">
        <f>M38/L38</f>
        <v>387.27776023753472</v>
      </c>
      <c r="O38" s="139">
        <f>L38-I38</f>
        <v>0</v>
      </c>
      <c r="P38" s="140">
        <f>N38-K38</f>
        <v>-46.055573095798593</v>
      </c>
      <c r="Q38" s="141">
        <f>N38/K38</f>
        <v>0.89371790824046482</v>
      </c>
      <c r="R38" s="291"/>
      <c r="S38" s="142">
        <f>S22</f>
        <v>0.29166666666666669</v>
      </c>
      <c r="T38" s="143">
        <f>INDEX(T22:T37,COUNTA(T22:T37))</f>
        <v>0.3215277777777778</v>
      </c>
      <c r="U38" s="144"/>
      <c r="V38" s="166"/>
      <c r="W38" s="167"/>
      <c r="X38" s="138"/>
      <c r="Y38" s="279"/>
      <c r="Z38" s="280"/>
      <c r="AA38" s="168">
        <f>M38-J38</f>
        <v>-276.33343857479167</v>
      </c>
      <c r="AB38" s="141">
        <f>M38/J38</f>
        <v>0.89371790824046471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2202</v>
      </c>
      <c r="G39" s="148">
        <f t="shared" ref="G39:G41" si="9">E39*F39</f>
        <v>39393.78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2955.704697986575</v>
      </c>
      <c r="N39" s="152">
        <f>M39/L39</f>
        <v>738.92617449664374</v>
      </c>
      <c r="O39" s="154">
        <f>L39-I39</f>
        <v>0</v>
      </c>
      <c r="P39" s="155">
        <f>N39-K39</f>
        <v>-86.073825503356261</v>
      </c>
      <c r="Q39" s="156">
        <f>N39/K39</f>
        <v>0.89566809029896211</v>
      </c>
      <c r="R39" s="289">
        <f>Q55</f>
        <v>0.89588031418417313</v>
      </c>
      <c r="S39" s="157">
        <v>0.291875</v>
      </c>
      <c r="T39" s="158">
        <v>0.32291666666666669</v>
      </c>
      <c r="U39" s="159"/>
      <c r="V39" s="160">
        <v>44.700000000000031</v>
      </c>
      <c r="W39" s="158"/>
      <c r="X39" s="169"/>
      <c r="Y39" s="292"/>
      <c r="Z39" s="293"/>
      <c r="AA39" s="115">
        <f>M39-J39</f>
        <v>-344.29530201342504</v>
      </c>
      <c r="AB39" s="156">
        <f>M39/J39</f>
        <v>0.89566809029896211</v>
      </c>
      <c r="AC39" s="281">
        <f>AB55</f>
        <v>0.89588031418417313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1143</v>
      </c>
      <c r="G40" s="103">
        <f t="shared" si="9"/>
        <v>24517.35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2958.1595974119336</v>
      </c>
      <c r="N40" s="106">
        <f>M40/L40</f>
        <v>739.53989935298341</v>
      </c>
      <c r="O40" s="108">
        <f>L40-I40</f>
        <v>0</v>
      </c>
      <c r="P40" s="109">
        <f>N40-K40</f>
        <v>-85.460100647016588</v>
      </c>
      <c r="Q40" s="110">
        <f>N40/K40</f>
        <v>0.89641199921573744</v>
      </c>
      <c r="R40" s="290"/>
      <c r="S40" s="47">
        <v>0.3263888888888889</v>
      </c>
      <c r="T40" s="48">
        <v>0.34248842592592593</v>
      </c>
      <c r="U40" s="111">
        <v>4.9999999999999822</v>
      </c>
      <c r="V40" s="112">
        <v>23.183333333333334</v>
      </c>
      <c r="W40" s="113"/>
      <c r="X40" s="116"/>
      <c r="Y40" s="276"/>
      <c r="Z40" s="277"/>
      <c r="AA40" s="117">
        <f>M40-J40</f>
        <v>-341.84040258806635</v>
      </c>
      <c r="AB40" s="110">
        <f>M40/J40</f>
        <v>0.89641199921573744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3475</v>
      </c>
      <c r="G41" s="103">
        <f t="shared" si="9"/>
        <v>57893.5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2955.3508150248049</v>
      </c>
      <c r="N41" s="106">
        <f>M41/L41</f>
        <v>738.83770375620122</v>
      </c>
      <c r="O41" s="108">
        <f>L41-I41</f>
        <v>0</v>
      </c>
      <c r="P41" s="109">
        <f>N41-K41</f>
        <v>-86.162296243798778</v>
      </c>
      <c r="Q41" s="110">
        <f>N41/K41</f>
        <v>0.89556085303781963</v>
      </c>
      <c r="R41" s="290"/>
      <c r="S41" s="47">
        <v>0.34684027777777776</v>
      </c>
      <c r="T41" s="48">
        <v>0.39583333333333331</v>
      </c>
      <c r="U41" s="111">
        <v>6.2666666666666337</v>
      </c>
      <c r="V41" s="112">
        <v>70.55</v>
      </c>
      <c r="W41" s="113"/>
      <c r="X41" s="13"/>
      <c r="Y41" s="276"/>
      <c r="Z41" s="277"/>
      <c r="AA41" s="117">
        <f>M41-J41</f>
        <v>-344.64918497519511</v>
      </c>
      <c r="AB41" s="110">
        <f>M41/J41</f>
        <v>0.89556085303781963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2956.4050368077715</v>
      </c>
      <c r="N55" s="138">
        <f>M55/L55</f>
        <v>739.10125920194287</v>
      </c>
      <c r="O55" s="139">
        <f>L55-I55</f>
        <v>0</v>
      </c>
      <c r="P55" s="140">
        <f>N55-K55</f>
        <v>-85.898740798057133</v>
      </c>
      <c r="Q55" s="141">
        <f>N55/K55</f>
        <v>0.89588031418417313</v>
      </c>
      <c r="R55" s="291"/>
      <c r="S55" s="142">
        <f>S39</f>
        <v>0.291875</v>
      </c>
      <c r="T55" s="143">
        <f>INDEX(T39:T54,COUNTA(T39:T54))</f>
        <v>0.39583333333333331</v>
      </c>
      <c r="U55" s="144"/>
      <c r="V55" s="166"/>
      <c r="W55" s="167"/>
      <c r="X55" s="138"/>
      <c r="Y55" s="279"/>
      <c r="Z55" s="280"/>
      <c r="AA55" s="168">
        <f>M55-J55</f>
        <v>-343.59496319222853</v>
      </c>
      <c r="AB55" s="141">
        <f>M55/J55</f>
        <v>0.89588031418417313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914</v>
      </c>
      <c r="G56" s="148">
        <f t="shared" ref="G56:G58" si="14">E56*F56</f>
        <v>20363.920000000002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2956.3342318059263</v>
      </c>
      <c r="N56" s="152">
        <f>M56/L56</f>
        <v>591.26684636118523</v>
      </c>
      <c r="O56" s="154">
        <f>L56-I56</f>
        <v>0</v>
      </c>
      <c r="P56" s="155">
        <f>N56-K56</f>
        <v>-68.73315363881477</v>
      </c>
      <c r="Q56" s="156">
        <f>N56/K56</f>
        <v>0.89585885812300792</v>
      </c>
      <c r="R56" s="289">
        <f>Q72</f>
        <v>0.89582057339695087</v>
      </c>
      <c r="S56" s="157">
        <v>0.29197916666666668</v>
      </c>
      <c r="T56" s="158">
        <v>0.30486111111111114</v>
      </c>
      <c r="U56" s="159"/>
      <c r="V56" s="160">
        <v>18.550000000000022</v>
      </c>
      <c r="W56" s="161"/>
      <c r="X56" s="162"/>
      <c r="Y56" s="292"/>
      <c r="Z56" s="293"/>
      <c r="AA56" s="115">
        <f>M56-J56</f>
        <v>-343.66576819407373</v>
      </c>
      <c r="AB56" s="156">
        <f>M56/J56</f>
        <v>0.89585885812300792</v>
      </c>
      <c r="AC56" s="281">
        <f>AB72</f>
        <v>0.89582057339695076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2296</v>
      </c>
      <c r="G57" s="103">
        <f t="shared" si="14"/>
        <v>62611.92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2957.2808586762089</v>
      </c>
      <c r="N57" s="106">
        <f>M57/L57</f>
        <v>591.45617173524181</v>
      </c>
      <c r="O57" s="108">
        <f>L57-I57</f>
        <v>0</v>
      </c>
      <c r="P57" s="109">
        <f>N57-K57</f>
        <v>-68.54382826475819</v>
      </c>
      <c r="Q57" s="110">
        <f>N57/K57</f>
        <v>0.89614571475036642</v>
      </c>
      <c r="R57" s="290"/>
      <c r="S57" s="47">
        <v>0.30862268518518521</v>
      </c>
      <c r="T57" s="48">
        <v>0.34097222222222223</v>
      </c>
      <c r="U57" s="111">
        <v>5.4166666666666607</v>
      </c>
      <c r="V57" s="112">
        <v>46.583333333333314</v>
      </c>
      <c r="W57" s="113"/>
      <c r="X57" s="116"/>
      <c r="Y57" s="276"/>
      <c r="Z57" s="277"/>
      <c r="AA57" s="117">
        <f>M57-J57</f>
        <v>-342.71914132379106</v>
      </c>
      <c r="AB57" s="110">
        <f>M57/J57</f>
        <v>0.89614571475036631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2868</v>
      </c>
      <c r="G58" s="103">
        <f t="shared" si="14"/>
        <v>53144.04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2955.0085861476791</v>
      </c>
      <c r="N58" s="106">
        <f>M58/L58</f>
        <v>985.00286204922634</v>
      </c>
      <c r="O58" s="108">
        <f>L58-I58</f>
        <v>0</v>
      </c>
      <c r="P58" s="109">
        <f>N58-K58</f>
        <v>-114.99713795077366</v>
      </c>
      <c r="Q58" s="110">
        <f>N58/K58</f>
        <v>0.8954571473174785</v>
      </c>
      <c r="R58" s="290"/>
      <c r="S58" s="47">
        <v>0.34513888888888888</v>
      </c>
      <c r="T58" s="48">
        <v>0.38557870370370373</v>
      </c>
      <c r="U58" s="111">
        <v>5.9999999999999787</v>
      </c>
      <c r="V58" s="112">
        <v>58.233333333333377</v>
      </c>
      <c r="W58" s="113"/>
      <c r="X58" s="116"/>
      <c r="Y58" s="276"/>
      <c r="Z58" s="277"/>
      <c r="AA58" s="117">
        <f>M58-J58</f>
        <v>-344.99141385232087</v>
      </c>
      <c r="AB58" s="110">
        <f>M58/J58</f>
        <v>0.8954571473174785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2956.2078922099377</v>
      </c>
      <c r="N72" s="138">
        <f>M72/L72</f>
        <v>682.20182127921646</v>
      </c>
      <c r="O72" s="139">
        <f>L72-I72</f>
        <v>0</v>
      </c>
      <c r="P72" s="140">
        <f>N72-K72</f>
        <v>-79.336640259245087</v>
      </c>
      <c r="Q72" s="141">
        <f>N72/K72</f>
        <v>0.89582057339695087</v>
      </c>
      <c r="R72" s="291"/>
      <c r="S72" s="142">
        <f>S56</f>
        <v>0.29197916666666668</v>
      </c>
      <c r="T72" s="143">
        <f>INDEX(T56:T71,COUNTA(T56:T71))</f>
        <v>0.38557870370370373</v>
      </c>
      <c r="U72" s="144"/>
      <c r="V72" s="166"/>
      <c r="W72" s="99"/>
      <c r="X72" s="69"/>
      <c r="Y72" s="279"/>
      <c r="Z72" s="280"/>
      <c r="AA72" s="168">
        <f>M72-J72</f>
        <v>-343.79210779006235</v>
      </c>
      <c r="AB72" s="141">
        <f>M72/J72</f>
        <v>0.89582057339695076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880</v>
      </c>
      <c r="G73" s="148">
        <f t="shared" ref="G73:G75" si="18">E73*F73</f>
        <v>15998.4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3136.6336633663427</v>
      </c>
      <c r="N73" s="152">
        <f>M73/L73</f>
        <v>1045.5445544554475</v>
      </c>
      <c r="O73" s="154">
        <f>L73-I73</f>
        <v>0</v>
      </c>
      <c r="P73" s="155">
        <f>N73-K73</f>
        <v>-154.4554455445525</v>
      </c>
      <c r="Q73" s="156">
        <f>N73/K73</f>
        <v>0.87128712871287295</v>
      </c>
      <c r="R73" s="289">
        <f>Q89</f>
        <v>0.87815299608889175</v>
      </c>
      <c r="S73" s="157">
        <v>0.29178240740740741</v>
      </c>
      <c r="T73" s="158">
        <v>0.3034722222222222</v>
      </c>
      <c r="U73" s="159"/>
      <c r="V73" s="160">
        <v>16.8333333333333</v>
      </c>
      <c r="W73" s="161"/>
      <c r="X73" s="162"/>
      <c r="Y73" s="292"/>
      <c r="Z73" s="293"/>
      <c r="AA73" s="115">
        <f>M73-J73</f>
        <v>-463.36633663365728</v>
      </c>
      <c r="AB73" s="156">
        <f>M73/J73</f>
        <v>0.87128712871287295</v>
      </c>
      <c r="AC73" s="281">
        <f>AB89</f>
        <v>0.87815299608889175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3326</v>
      </c>
      <c r="G74" s="103">
        <f t="shared" si="18"/>
        <v>46663.78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2690.0921141316567</v>
      </c>
      <c r="N74" s="106">
        <f>M74/L74</f>
        <v>896.69737137721893</v>
      </c>
      <c r="O74" s="108">
        <f>L74-I74</f>
        <v>0</v>
      </c>
      <c r="P74" s="109">
        <f>N74-K74</f>
        <v>-103.30262862278107</v>
      </c>
      <c r="Q74" s="110">
        <f>N74/K74</f>
        <v>0.89669737137721894</v>
      </c>
      <c r="R74" s="290"/>
      <c r="S74" s="47">
        <v>0.31458333333333333</v>
      </c>
      <c r="T74" s="48">
        <v>0.36609953703703701</v>
      </c>
      <c r="U74" s="111">
        <v>16.000000000000021</v>
      </c>
      <c r="V74" s="112">
        <v>74.183333333333309</v>
      </c>
      <c r="W74" s="113"/>
      <c r="X74" s="116"/>
      <c r="Y74" s="276"/>
      <c r="Z74" s="277"/>
      <c r="AA74" s="117">
        <f>M74-J74</f>
        <v>-309.90788586834333</v>
      </c>
      <c r="AB74" s="110">
        <f>M74/J74</f>
        <v>0.89669737137721894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4280</v>
      </c>
      <c r="G75" s="103">
        <f t="shared" si="18"/>
        <v>61118.399999999994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3130.4347826086951</v>
      </c>
      <c r="N75" s="106">
        <f>M75/L75</f>
        <v>1043.478260869565</v>
      </c>
      <c r="O75" s="108">
        <f>L75-I75</f>
        <v>0</v>
      </c>
      <c r="P75" s="109">
        <f>N75-K75</f>
        <v>-156.52173913043498</v>
      </c>
      <c r="Q75" s="110">
        <f>N75/K75</f>
        <v>0.86956521739130421</v>
      </c>
      <c r="R75" s="290"/>
      <c r="S75" s="47">
        <v>0.37638888888888888</v>
      </c>
      <c r="T75" s="48">
        <v>0.43335648148148148</v>
      </c>
      <c r="U75" s="111">
        <v>14.816666666666691</v>
      </c>
      <c r="V75" s="112">
        <v>82.033333333333346</v>
      </c>
      <c r="W75" s="113"/>
      <c r="X75" s="116"/>
      <c r="Y75" s="276"/>
      <c r="Z75" s="277"/>
      <c r="AA75" s="117">
        <f>M75-J75</f>
        <v>-469.56521739130494</v>
      </c>
      <c r="AB75" s="110">
        <f>M75/J75</f>
        <v>0.86956521739130421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2985.7201867022318</v>
      </c>
      <c r="N89" s="138">
        <f>M89/L89</f>
        <v>995.2400622340773</v>
      </c>
      <c r="O89" s="139">
        <f>L89-I89</f>
        <v>0</v>
      </c>
      <c r="P89" s="140">
        <f>N89-K89</f>
        <v>-138.09327109925596</v>
      </c>
      <c r="Q89" s="141">
        <f>N89/K89</f>
        <v>0.87815299608889175</v>
      </c>
      <c r="R89" s="291"/>
      <c r="S89" s="142">
        <f>S73</f>
        <v>0.29178240740740741</v>
      </c>
      <c r="T89" s="143">
        <f>INDEX(T73:T88,COUNTA(T73:T88))</f>
        <v>0.43335648148148148</v>
      </c>
      <c r="U89" s="144"/>
      <c r="V89" s="166"/>
      <c r="W89" s="99"/>
      <c r="X89" s="69"/>
      <c r="Y89" s="279"/>
      <c r="Z89" s="280"/>
      <c r="AA89" s="168">
        <f>M89-J89</f>
        <v>-414.27981329776821</v>
      </c>
      <c r="AB89" s="141">
        <f>M89/J89</f>
        <v>0.87815299608889175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1137</v>
      </c>
      <c r="G90" s="148">
        <f t="shared" ref="G90:G93" si="23">E90*F90</f>
        <v>28459.11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2927.8969957081586</v>
      </c>
      <c r="N90" s="152">
        <f>M90/L90</f>
        <v>731.97424892703964</v>
      </c>
      <c r="O90" s="154">
        <f>L90-I90</f>
        <v>0</v>
      </c>
      <c r="P90" s="155">
        <f>N90-K90</f>
        <v>-93.025751072960361</v>
      </c>
      <c r="Q90" s="156">
        <f>N90/K90</f>
        <v>0.88724151385095718</v>
      </c>
      <c r="R90" s="289">
        <f>Q106</f>
        <v>0.88471297670600091</v>
      </c>
      <c r="S90" s="157">
        <v>0.29166666666666669</v>
      </c>
      <c r="T90" s="158">
        <v>0.30784722222222222</v>
      </c>
      <c r="U90" s="159"/>
      <c r="V90" s="160">
        <v>23.299999999999965</v>
      </c>
      <c r="W90" s="158"/>
      <c r="X90" s="169"/>
      <c r="Y90" s="292"/>
      <c r="Z90" s="293"/>
      <c r="AA90" s="115">
        <f>M90-J90</f>
        <v>-372.10300429184144</v>
      </c>
      <c r="AB90" s="156">
        <f>M90/J90</f>
        <v>0.88724151385095718</v>
      </c>
      <c r="AC90" s="281">
        <f>AB106</f>
        <v>0.88471297670600091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1421</v>
      </c>
      <c r="G91" s="103">
        <f t="shared" si="23"/>
        <v>35269.22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2928.2198053806578</v>
      </c>
      <c r="N91" s="106">
        <f>M91/L91</f>
        <v>732.05495134516445</v>
      </c>
      <c r="O91" s="108">
        <f>L91-I91</f>
        <v>0</v>
      </c>
      <c r="P91" s="109">
        <f>N91-K91</f>
        <v>-92.945048654835546</v>
      </c>
      <c r="Q91" s="110">
        <f>N91/K91</f>
        <v>0.88733933496383566</v>
      </c>
      <c r="R91" s="290"/>
      <c r="S91" s="47">
        <v>0.31805555555555559</v>
      </c>
      <c r="T91" s="48">
        <v>0.33827546296296296</v>
      </c>
      <c r="U91" s="111">
        <v>14.70000000000006</v>
      </c>
      <c r="V91" s="112">
        <v>29.11666666666661</v>
      </c>
      <c r="W91" s="113"/>
      <c r="X91" s="13"/>
      <c r="Y91" s="276"/>
      <c r="Z91" s="277"/>
      <c r="AA91" s="117">
        <f>M91-J91</f>
        <v>-371.78019461934218</v>
      </c>
      <c r="AB91" s="110">
        <f>M91/J91</f>
        <v>0.88733933496383566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2193</v>
      </c>
      <c r="G92" s="103">
        <f t="shared" si="23"/>
        <v>65790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2690.797546012267</v>
      </c>
      <c r="N92" s="106">
        <f>M92/L92</f>
        <v>896.93251533742239</v>
      </c>
      <c r="O92" s="108">
        <f>L92-I92</f>
        <v>0</v>
      </c>
      <c r="P92" s="109">
        <f>N92-K92</f>
        <v>-103.06748466257761</v>
      </c>
      <c r="Q92" s="110">
        <f>N92/K92</f>
        <v>0.89693251533742235</v>
      </c>
      <c r="R92" s="290"/>
      <c r="S92" s="47">
        <v>0.34937499999999999</v>
      </c>
      <c r="T92" s="48">
        <v>0.38333333333333336</v>
      </c>
      <c r="U92" s="111">
        <v>15.983333333333327</v>
      </c>
      <c r="V92" s="112">
        <v>48.900000000000048</v>
      </c>
      <c r="W92" s="113"/>
      <c r="X92" s="13"/>
      <c r="Y92" s="276"/>
      <c r="Z92" s="277"/>
      <c r="AA92" s="117">
        <f>M92-J92</f>
        <v>-309.20245398773295</v>
      </c>
      <c r="AB92" s="110">
        <f>M92/J92</f>
        <v>0.89693251533742235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1737</v>
      </c>
      <c r="G93" s="103">
        <f t="shared" si="23"/>
        <v>31578.66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3131.2969454181289</v>
      </c>
      <c r="N93" s="106">
        <f>M93/L93</f>
        <v>1043.7656484727097</v>
      </c>
      <c r="O93" s="108">
        <f>L93-I93</f>
        <v>0</v>
      </c>
      <c r="P93" s="109">
        <f>N93-K93</f>
        <v>-156.2343515272903</v>
      </c>
      <c r="Q93" s="110">
        <f>N93/K93</f>
        <v>0.86980470706059143</v>
      </c>
      <c r="R93" s="290"/>
      <c r="S93" s="47">
        <v>0.39374999999999999</v>
      </c>
      <c r="T93" s="48">
        <v>0.4168634259259259</v>
      </c>
      <c r="U93" s="111">
        <v>14.999999999999947</v>
      </c>
      <c r="V93" s="112">
        <v>33.283333333333317</v>
      </c>
      <c r="W93" s="113"/>
      <c r="X93" s="116"/>
      <c r="Y93" s="276"/>
      <c r="Z93" s="277"/>
      <c r="AA93" s="117">
        <f>M93-J93</f>
        <v>-468.70305458187113</v>
      </c>
      <c r="AB93" s="110">
        <f>M93/J93</f>
        <v>0.86980470706059132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2919.5528231298031</v>
      </c>
      <c r="N106" s="138">
        <f>M106/L106</f>
        <v>834.15794946565802</v>
      </c>
      <c r="O106" s="139">
        <f>L106-I106</f>
        <v>0</v>
      </c>
      <c r="P106" s="140">
        <f>N106-K106</f>
        <v>-108.69919339148487</v>
      </c>
      <c r="Q106" s="141">
        <f>N106/K106</f>
        <v>0.88471297670600091</v>
      </c>
      <c r="R106" s="291"/>
      <c r="S106" s="142">
        <f>S90</f>
        <v>0.29166666666666669</v>
      </c>
      <c r="T106" s="143">
        <f>INDEX(T90:T105,COUNTA(T90:T105))</f>
        <v>0.4168634259259259</v>
      </c>
      <c r="U106" s="144"/>
      <c r="V106" s="166"/>
      <c r="W106" s="167"/>
      <c r="X106" s="138"/>
      <c r="Y106" s="279"/>
      <c r="Z106" s="280"/>
      <c r="AA106" s="168">
        <f>M106-J106</f>
        <v>-380.44717687019693</v>
      </c>
      <c r="AB106" s="141">
        <f>M106/J106</f>
        <v>0.88471297670600091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1192</v>
      </c>
      <c r="G107" s="148">
        <f t="shared" ref="G107:G110" si="27">E107*F107</f>
        <v>30562.880000000001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3171.6186252771608</v>
      </c>
      <c r="N107" s="152">
        <f>M107/L107</f>
        <v>288.32896593428734</v>
      </c>
      <c r="O107" s="154">
        <f>L107-I107</f>
        <v>0</v>
      </c>
      <c r="P107" s="155">
        <f>N107-K107</f>
        <v>-38.943761338439913</v>
      </c>
      <c r="Q107" s="156">
        <f>N107/K107</f>
        <v>0.88100517368810027</v>
      </c>
      <c r="R107" s="289">
        <f>Q123</f>
        <v>0.8733192877703021</v>
      </c>
      <c r="S107" s="157">
        <v>0.70864583333333331</v>
      </c>
      <c r="T107" s="158">
        <v>0.72430555555555554</v>
      </c>
      <c r="U107" s="159"/>
      <c r="V107" s="160">
        <v>22.550000000000008</v>
      </c>
      <c r="W107" s="158"/>
      <c r="X107" s="169"/>
      <c r="Y107" s="292"/>
      <c r="Z107" s="293"/>
      <c r="AA107" s="115">
        <f>M107-J107</f>
        <v>-428.38137472283915</v>
      </c>
      <c r="AB107" s="156">
        <f>M107/J107</f>
        <v>0.88100517368810027</v>
      </c>
      <c r="AC107" s="281">
        <f>AB123</f>
        <v>0.87331928777030221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1477</v>
      </c>
      <c r="G108" s="103">
        <f t="shared" si="27"/>
        <v>43601.04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3138.8429752066127</v>
      </c>
      <c r="N108" s="106">
        <f>M108/L108</f>
        <v>261.57024793388439</v>
      </c>
      <c r="O108" s="108">
        <f>L108-I108</f>
        <v>0</v>
      </c>
      <c r="P108" s="109">
        <f>N108-K108</f>
        <v>-38.429752066115611</v>
      </c>
      <c r="Q108" s="110">
        <f>N108/K108</f>
        <v>0.87190082644628131</v>
      </c>
      <c r="R108" s="290"/>
      <c r="S108" s="47">
        <v>0.72777777777777775</v>
      </c>
      <c r="T108" s="48">
        <v>0.74738425925925922</v>
      </c>
      <c r="U108" s="111">
        <v>4.9999999999999822</v>
      </c>
      <c r="V108" s="112">
        <v>28.233333333333324</v>
      </c>
      <c r="W108" s="113"/>
      <c r="X108" s="13"/>
      <c r="Y108" s="276"/>
      <c r="Z108" s="277"/>
      <c r="AA108" s="117">
        <f>M108-J108</f>
        <v>-461.15702479338734</v>
      </c>
      <c r="AB108" s="110">
        <f>M108/J108</f>
        <v>0.87190082644628131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1583</v>
      </c>
      <c r="G109" s="103">
        <f t="shared" si="27"/>
        <v>47252.55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3139.8347107438085</v>
      </c>
      <c r="N109" s="106">
        <f>M109/L109</f>
        <v>261.65289256198406</v>
      </c>
      <c r="O109" s="108">
        <f>L109-I109</f>
        <v>0</v>
      </c>
      <c r="P109" s="109">
        <f>N109-K109</f>
        <v>-38.347107438015939</v>
      </c>
      <c r="Q109" s="110">
        <f>N109/K109</f>
        <v>0.87217630853994688</v>
      </c>
      <c r="R109" s="290"/>
      <c r="S109" s="47">
        <v>0.75138888888888888</v>
      </c>
      <c r="T109" s="48">
        <v>0.77239583333333328</v>
      </c>
      <c r="U109" s="111">
        <v>5.7666666666667155</v>
      </c>
      <c r="V109" s="112">
        <v>30.249999999999932</v>
      </c>
      <c r="W109" s="113"/>
      <c r="X109" s="13"/>
      <c r="Y109" s="276"/>
      <c r="Z109" s="277"/>
      <c r="AA109" s="117">
        <f>M109-J109</f>
        <v>-460.1652892561915</v>
      </c>
      <c r="AB109" s="110">
        <f>M109/J109</f>
        <v>0.87217630853994677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1212</v>
      </c>
      <c r="G110" s="103">
        <f t="shared" si="27"/>
        <v>34626.840000000004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3125.5014326647688</v>
      </c>
      <c r="N110" s="106">
        <f>M110/L110</f>
        <v>260.45845272206407</v>
      </c>
      <c r="O110" s="108">
        <f>L110-I110</f>
        <v>0</v>
      </c>
      <c r="P110" s="109">
        <f>N110-K110</f>
        <v>-39.541547277935933</v>
      </c>
      <c r="Q110" s="110">
        <f>N110/K110</f>
        <v>0.86819484240688027</v>
      </c>
      <c r="R110" s="290"/>
      <c r="S110" s="47">
        <v>0.77569444444444446</v>
      </c>
      <c r="T110" s="48">
        <v>0.79185185185185181</v>
      </c>
      <c r="U110" s="111">
        <v>4.750000000000103</v>
      </c>
      <c r="V110" s="112">
        <v>23.266666666666573</v>
      </c>
      <c r="W110" s="113"/>
      <c r="X110" s="116"/>
      <c r="Y110" s="276"/>
      <c r="Z110" s="277"/>
      <c r="AA110" s="117">
        <f>M110-J110</f>
        <v>-474.4985673352312</v>
      </c>
      <c r="AB110" s="110">
        <f>M110/J110</f>
        <v>0.86819484240688027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3143.9494359730879</v>
      </c>
      <c r="N123" s="138">
        <f>M123/L123</f>
        <v>267.57016476366704</v>
      </c>
      <c r="O123" s="139">
        <f>L123-I123</f>
        <v>0</v>
      </c>
      <c r="P123" s="140">
        <f>N123-K123</f>
        <v>-38.812813959737241</v>
      </c>
      <c r="Q123" s="141">
        <f>N123/K123</f>
        <v>0.8733192877703021</v>
      </c>
      <c r="R123" s="291"/>
      <c r="S123" s="142">
        <f>S107</f>
        <v>0.70864583333333331</v>
      </c>
      <c r="T123" s="143">
        <f>INDEX(T107:T122,COUNTA(T107:T122))</f>
        <v>0.79185185185185181</v>
      </c>
      <c r="U123" s="144"/>
      <c r="V123" s="166"/>
      <c r="W123" s="167"/>
      <c r="X123" s="138"/>
      <c r="Y123" s="279"/>
      <c r="Z123" s="280"/>
      <c r="AA123" s="168">
        <f>M123-J123</f>
        <v>-456.05056402691207</v>
      </c>
      <c r="AB123" s="141">
        <f>M123/J123</f>
        <v>0.87331928777030221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1383</v>
      </c>
      <c r="G124" s="148">
        <f t="shared" ref="G124:G127" si="31">E124*F124</f>
        <v>31089.84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2665.3104925053563</v>
      </c>
      <c r="N124" s="152">
        <f>M124/L124</f>
        <v>533.0620985010712</v>
      </c>
      <c r="O124" s="154">
        <f>L124-I124</f>
        <v>0</v>
      </c>
      <c r="P124" s="155">
        <f>N124-K124</f>
        <v>-66.937901498928795</v>
      </c>
      <c r="Q124" s="156">
        <f>N124/K124</f>
        <v>0.88843683083511871</v>
      </c>
      <c r="R124" s="289">
        <f>Q140</f>
        <v>0.89278952724858895</v>
      </c>
      <c r="S124" s="157">
        <v>0.70833333333333337</v>
      </c>
      <c r="T124" s="158">
        <v>0.72995370370370372</v>
      </c>
      <c r="U124" s="159"/>
      <c r="V124" s="160">
        <v>31.133333333333297</v>
      </c>
      <c r="W124" s="161"/>
      <c r="X124" s="162"/>
      <c r="Y124" s="292"/>
      <c r="Z124" s="293"/>
      <c r="AA124" s="115">
        <f>M124-J124</f>
        <v>-334.68950749464375</v>
      </c>
      <c r="AB124" s="156">
        <f>M124/J124</f>
        <v>0.88843683083511871</v>
      </c>
      <c r="AC124" s="281">
        <f>AB140</f>
        <v>0.89278952724858895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1764</v>
      </c>
      <c r="G125" s="103">
        <f t="shared" si="31"/>
        <v>43288.56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2665.9949622166264</v>
      </c>
      <c r="N125" s="106">
        <f>M125/L125</f>
        <v>666.4987405541566</v>
      </c>
      <c r="O125" s="108">
        <f>L125-I125</f>
        <v>0</v>
      </c>
      <c r="P125" s="109">
        <f>N125-K125</f>
        <v>-83.501259445843402</v>
      </c>
      <c r="Q125" s="110">
        <f>N125/K125</f>
        <v>0.88866498740554212</v>
      </c>
      <c r="R125" s="290"/>
      <c r="S125" s="47">
        <v>0.73354166666666665</v>
      </c>
      <c r="T125" s="48">
        <v>0.76111111111111107</v>
      </c>
      <c r="U125" s="111">
        <v>5.1666666666666217</v>
      </c>
      <c r="V125" s="112">
        <v>39.699999999999974</v>
      </c>
      <c r="W125" s="113"/>
      <c r="X125" s="116"/>
      <c r="Y125" s="276"/>
      <c r="Z125" s="277"/>
      <c r="AA125" s="117">
        <f>M125-J125</f>
        <v>-334.00503778337361</v>
      </c>
      <c r="AB125" s="110">
        <f>M125/J125</f>
        <v>0.88866498740554212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1163</v>
      </c>
      <c r="G126" s="103">
        <f t="shared" si="31"/>
        <v>19422.099999999999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2958.8692579505223</v>
      </c>
      <c r="N126" s="106">
        <f>M126/L126</f>
        <v>986.28975265017414</v>
      </c>
      <c r="O126" s="108">
        <f>L126-I126</f>
        <v>0</v>
      </c>
      <c r="P126" s="109">
        <f>N126-K126</f>
        <v>-113.71024734982586</v>
      </c>
      <c r="Q126" s="110">
        <f>N126/K126</f>
        <v>0.89662704786379466</v>
      </c>
      <c r="R126" s="290"/>
      <c r="S126" s="47">
        <v>0.76556712962962958</v>
      </c>
      <c r="T126" s="48">
        <v>0.78194444444444444</v>
      </c>
      <c r="U126" s="111">
        <v>6.4166666666666572</v>
      </c>
      <c r="V126" s="112">
        <v>23.583333333333396</v>
      </c>
      <c r="W126" s="113"/>
      <c r="X126" s="116"/>
      <c r="Y126" s="276"/>
      <c r="Z126" s="277"/>
      <c r="AA126" s="117">
        <f>M126-J126</f>
        <v>-341.1307420494777</v>
      </c>
      <c r="AB126" s="110">
        <f>M126/J126</f>
        <v>0.89662704786379466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4099</v>
      </c>
      <c r="G127" s="103">
        <f t="shared" si="31"/>
        <v>73331.11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2958.9733306597154</v>
      </c>
      <c r="N127" s="106">
        <f>M127/L127</f>
        <v>739.74333266492886</v>
      </c>
      <c r="O127" s="108">
        <f>L127-I127</f>
        <v>0</v>
      </c>
      <c r="P127" s="109">
        <f>N127-K127</f>
        <v>-85.256667335071143</v>
      </c>
      <c r="Q127" s="110">
        <f>N127/K127</f>
        <v>0.89665858504839857</v>
      </c>
      <c r="R127" s="290"/>
      <c r="S127" s="47">
        <v>0.78541666666666665</v>
      </c>
      <c r="T127" s="48">
        <v>0.84313657407407405</v>
      </c>
      <c r="U127" s="111">
        <v>4.9999999999999822</v>
      </c>
      <c r="V127" s="112">
        <v>83.11666666666666</v>
      </c>
      <c r="W127" s="113"/>
      <c r="X127" s="116"/>
      <c r="Y127" s="276"/>
      <c r="Z127" s="277"/>
      <c r="AA127" s="117">
        <f>M127-J127</f>
        <v>-341.02666934028457</v>
      </c>
      <c r="AB127" s="110">
        <f>M127/J127</f>
        <v>0.89665858504839857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2812.2870108330553</v>
      </c>
      <c r="N140" s="138">
        <f>M140/L140</f>
        <v>703.07175270826383</v>
      </c>
      <c r="O140" s="139">
        <f>L140-I140</f>
        <v>0</v>
      </c>
      <c r="P140" s="140">
        <f>N140-K140</f>
        <v>-84.42824729173617</v>
      </c>
      <c r="Q140" s="141">
        <f>N140/K140</f>
        <v>0.89278952724858895</v>
      </c>
      <c r="R140" s="291"/>
      <c r="S140" s="142">
        <f>S124</f>
        <v>0.70833333333333337</v>
      </c>
      <c r="T140" s="143">
        <f>INDEX(T124:T139,COUNTA(T124:T139))</f>
        <v>0.84313657407407405</v>
      </c>
      <c r="U140" s="144"/>
      <c r="V140" s="166"/>
      <c r="W140" s="99"/>
      <c r="X140" s="69"/>
      <c r="Y140" s="279"/>
      <c r="Z140" s="280"/>
      <c r="AA140" s="168">
        <f>M140-J140</f>
        <v>-337.71298916694468</v>
      </c>
      <c r="AB140" s="141">
        <f>M140/J140</f>
        <v>0.89278952724858895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1345</v>
      </c>
      <c r="G141" s="148">
        <f t="shared" ref="G141:G143" si="36">E141*F141</f>
        <v>29966.600000000002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2954.2403904820121</v>
      </c>
      <c r="N141" s="152">
        <f>M141/L141</f>
        <v>590.84807809640245</v>
      </c>
      <c r="O141" s="154">
        <f>L141-I141</f>
        <v>0</v>
      </c>
      <c r="P141" s="155">
        <f>N141-K141</f>
        <v>-69.151921903597554</v>
      </c>
      <c r="Q141" s="156">
        <f>N141/K141</f>
        <v>0.89522436075212497</v>
      </c>
      <c r="R141" s="289">
        <f>Q157</f>
        <v>0.89623999351480066</v>
      </c>
      <c r="S141" s="157">
        <v>0.70833333333333337</v>
      </c>
      <c r="T141" s="158">
        <v>0.72730324074074071</v>
      </c>
      <c r="U141" s="159"/>
      <c r="V141" s="160">
        <v>27.316666666666567</v>
      </c>
      <c r="W141" s="161"/>
      <c r="X141" s="162"/>
      <c r="Y141" s="292"/>
      <c r="Z141" s="293"/>
      <c r="AA141" s="115">
        <f>M141-J141</f>
        <v>-345.75960951798788</v>
      </c>
      <c r="AB141" s="156">
        <f>M141/J141</f>
        <v>0.89522436075212486</v>
      </c>
      <c r="AC141" s="281">
        <f>AB157</f>
        <v>0.89623999351480066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557</v>
      </c>
      <c r="G142" s="103">
        <f t="shared" si="36"/>
        <v>10126.26</v>
      </c>
      <c r="H142" s="26"/>
      <c r="I142" s="104">
        <v>4</v>
      </c>
      <c r="J142" s="105">
        <v>3300</v>
      </c>
      <c r="K142" s="106">
        <f t="shared" ref="K142:K178" si="37">J142/I142</f>
        <v>825</v>
      </c>
      <c r="L142" s="107">
        <v>4</v>
      </c>
      <c r="M142" s="105">
        <f>F142/V142*60</f>
        <v>2961.8906942393178</v>
      </c>
      <c r="N142" s="106">
        <f>M142/L142</f>
        <v>740.47267355982945</v>
      </c>
      <c r="O142" s="108">
        <f>L142-I142</f>
        <v>0</v>
      </c>
      <c r="P142" s="109">
        <f>N142-K142</f>
        <v>-84.527326440170555</v>
      </c>
      <c r="Q142" s="110">
        <f>N142/K142</f>
        <v>0.89754263461797512</v>
      </c>
      <c r="R142" s="290"/>
      <c r="S142" s="47">
        <v>0.73055555555555562</v>
      </c>
      <c r="T142" s="48">
        <v>0.7383912037037037</v>
      </c>
      <c r="U142" s="111">
        <v>4.6833333333334792</v>
      </c>
      <c r="V142" s="112">
        <v>11.283333333333232</v>
      </c>
      <c r="W142" s="113"/>
      <c r="X142" s="116"/>
      <c r="Y142" s="276"/>
      <c r="Z142" s="277"/>
      <c r="AA142" s="117">
        <f>M142-J142</f>
        <v>-338.10930576068222</v>
      </c>
      <c r="AB142" s="110">
        <f>M142/J142</f>
        <v>0.89754263461797512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6149</v>
      </c>
      <c r="G143" s="103">
        <f t="shared" si="36"/>
        <v>102442.34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2956.6448510751957</v>
      </c>
      <c r="N143" s="106">
        <f>M143/L143</f>
        <v>739.16121276879892</v>
      </c>
      <c r="O143" s="108">
        <f>L143-I143</f>
        <v>0</v>
      </c>
      <c r="P143" s="109">
        <f>N143-K143</f>
        <v>-85.838787231201081</v>
      </c>
      <c r="Q143" s="110">
        <f>N143/K143</f>
        <v>0.89595298517430177</v>
      </c>
      <c r="R143" s="290"/>
      <c r="S143" s="47">
        <v>0.74181712962962965</v>
      </c>
      <c r="T143" s="48">
        <v>0.82847222222222228</v>
      </c>
      <c r="U143" s="111">
        <v>4.9333333333333584</v>
      </c>
      <c r="V143" s="112">
        <v>124.78333333333339</v>
      </c>
      <c r="W143" s="113"/>
      <c r="X143" s="116"/>
      <c r="Y143" s="276"/>
      <c r="Z143" s="277"/>
      <c r="AA143" s="117">
        <f>M143-J143</f>
        <v>-343.35514892480433</v>
      </c>
      <c r="AB143" s="110">
        <f>M143/J143</f>
        <v>0.89595298517430177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2957.5919785988422</v>
      </c>
      <c r="N157" s="138">
        <f>M157/L157</f>
        <v>682.52122583050209</v>
      </c>
      <c r="O157" s="139">
        <f>L157-I157</f>
        <v>0</v>
      </c>
      <c r="P157" s="140">
        <f>N157-K157</f>
        <v>-79.017235707959458</v>
      </c>
      <c r="Q157" s="141">
        <f>N157/K157</f>
        <v>0.89623999351480066</v>
      </c>
      <c r="R157" s="291"/>
      <c r="S157" s="142">
        <f>S141</f>
        <v>0.70833333333333337</v>
      </c>
      <c r="T157" s="143">
        <f>INDEX(T141:T156,COUNTA(T141:T156))</f>
        <v>0.82847222222222228</v>
      </c>
      <c r="U157" s="144"/>
      <c r="V157" s="166"/>
      <c r="W157" s="99"/>
      <c r="X157" s="69"/>
      <c r="Y157" s="279"/>
      <c r="Z157" s="280"/>
      <c r="AA157" s="168">
        <f>M157-J157</f>
        <v>-342.40802140115784</v>
      </c>
      <c r="AB157" s="141">
        <f>M157/J157</f>
        <v>0.89623999351480066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1085</v>
      </c>
      <c r="G158" s="148">
        <f t="shared" ref="G158:G161" si="41">E158*F158</f>
        <v>15222.55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2690.0826446281048</v>
      </c>
      <c r="N158" s="152">
        <f>M158/L158</f>
        <v>896.69421487603495</v>
      </c>
      <c r="O158" s="154">
        <f>L158-I158</f>
        <v>0</v>
      </c>
      <c r="P158" s="155">
        <f>N158-K158</f>
        <v>-103.30578512396505</v>
      </c>
      <c r="Q158" s="156">
        <f>N158/K158</f>
        <v>0.89669421487603496</v>
      </c>
      <c r="R158" s="289">
        <f>Q174</f>
        <v>0.88234636163960034</v>
      </c>
      <c r="S158" s="157">
        <v>0.70833333333333337</v>
      </c>
      <c r="T158" s="158">
        <v>0.72513888888888889</v>
      </c>
      <c r="U158" s="159"/>
      <c r="V158" s="160">
        <v>24.199999999999946</v>
      </c>
      <c r="W158" s="161"/>
      <c r="X158" s="162"/>
      <c r="Y158" s="292"/>
      <c r="Z158" s="293"/>
      <c r="AA158" s="115">
        <f>M158-J158</f>
        <v>-309.91735537189516</v>
      </c>
      <c r="AB158" s="156">
        <f>M158/J158</f>
        <v>0.89669421487603496</v>
      </c>
      <c r="AC158" s="281">
        <f>AB174</f>
        <v>0.88234636163960034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1002</v>
      </c>
      <c r="G159" s="103">
        <f t="shared" si="41"/>
        <v>18216.36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3136.6956521739289</v>
      </c>
      <c r="N159" s="106">
        <f>M159/L159</f>
        <v>1045.5652173913097</v>
      </c>
      <c r="O159" s="108">
        <f>L159-I159</f>
        <v>0</v>
      </c>
      <c r="P159" s="109">
        <f>N159-K159</f>
        <v>-154.43478260869028</v>
      </c>
      <c r="Q159" s="110">
        <f>N159/K159</f>
        <v>0.87130434782609145</v>
      </c>
      <c r="R159" s="290"/>
      <c r="S159" s="47">
        <v>0.73541666666666672</v>
      </c>
      <c r="T159" s="48">
        <v>0.74872685185185184</v>
      </c>
      <c r="U159" s="111">
        <v>14.800000000000075</v>
      </c>
      <c r="V159" s="112">
        <v>19.166666666666572</v>
      </c>
      <c r="W159" s="113"/>
      <c r="X159" s="116"/>
      <c r="Y159" s="276"/>
      <c r="Z159" s="277"/>
      <c r="AA159" s="117">
        <f>M159-J159</f>
        <v>-463.30434782607108</v>
      </c>
      <c r="AB159" s="110">
        <f>M159/J159</f>
        <v>0.87130434782609134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7558</v>
      </c>
      <c r="G160" s="103">
        <f t="shared" si="41"/>
        <v>107928.23999999999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3130.326737229635</v>
      </c>
      <c r="N160" s="106">
        <f>M160/L160</f>
        <v>1043.4422457432117</v>
      </c>
      <c r="O160" s="108">
        <f>L160-I160</f>
        <v>0</v>
      </c>
      <c r="P160" s="109">
        <f>N160-K160</f>
        <v>-156.55775425678826</v>
      </c>
      <c r="Q160" s="110">
        <f>N160/K160</f>
        <v>0.86953520478600976</v>
      </c>
      <c r="R160" s="290"/>
      <c r="S160" s="47">
        <v>0.75981481481481483</v>
      </c>
      <c r="T160" s="48">
        <v>0.86041666666666672</v>
      </c>
      <c r="U160" s="111">
        <v>15.966666666666711</v>
      </c>
      <c r="V160" s="112">
        <v>144.86666666666673</v>
      </c>
      <c r="W160" s="113">
        <v>0.86041666666666672</v>
      </c>
      <c r="X160" s="116">
        <v>0.91320601851851857</v>
      </c>
      <c r="Y160" s="276"/>
      <c r="Z160" s="277"/>
      <c r="AA160" s="117">
        <f>M160-J160</f>
        <v>-469.673262770365</v>
      </c>
      <c r="AB160" s="110">
        <f>M160/J160</f>
        <v>0.86953520478600976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5110</v>
      </c>
      <c r="G161" s="103">
        <f t="shared" si="41"/>
        <v>71693.3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2689.8669396110554</v>
      </c>
      <c r="N161" s="106">
        <f>M161/L161</f>
        <v>896.62231320368517</v>
      </c>
      <c r="O161" s="108">
        <f>L161-I161</f>
        <v>0</v>
      </c>
      <c r="P161" s="109">
        <f>N161-K161</f>
        <v>-103.37768679631483</v>
      </c>
      <c r="Q161" s="110">
        <f>N161/K161</f>
        <v>0.89662231320368513</v>
      </c>
      <c r="R161" s="290"/>
      <c r="S161" s="47">
        <v>0.91320601851851857</v>
      </c>
      <c r="T161" s="48">
        <v>0.99236111111111114</v>
      </c>
      <c r="U161" s="111">
        <v>76.016666666666666</v>
      </c>
      <c r="V161" s="112">
        <v>113.98333333333329</v>
      </c>
      <c r="W161" s="113"/>
      <c r="X161" s="116"/>
      <c r="Y161" s="276"/>
      <c r="Z161" s="277"/>
      <c r="AA161" s="117">
        <f>M161-J161</f>
        <v>-310.13306038894461</v>
      </c>
      <c r="AB161" s="110">
        <f>M161/J161</f>
        <v>0.89662231320368513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2911.7429934106813</v>
      </c>
      <c r="N174" s="138">
        <f>M174/L174</f>
        <v>970.58099780356042</v>
      </c>
      <c r="O174" s="139">
        <f>L174-I174</f>
        <v>0</v>
      </c>
      <c r="P174" s="140">
        <f>N174-K174</f>
        <v>-129.41900219643958</v>
      </c>
      <c r="Q174" s="141">
        <f>N174/K174</f>
        <v>0.88234636163960034</v>
      </c>
      <c r="R174" s="291"/>
      <c r="S174" s="142">
        <f>S158</f>
        <v>0.70833333333333337</v>
      </c>
      <c r="T174" s="143">
        <f>INDEX(T158:T173,COUNTA(T158:T173))</f>
        <v>0.99236111111111114</v>
      </c>
      <c r="U174" s="144"/>
      <c r="V174" s="166"/>
      <c r="W174" s="99"/>
      <c r="X174" s="69"/>
      <c r="Y174" s="279"/>
      <c r="Z174" s="280"/>
      <c r="AA174" s="168">
        <f>M174-J174</f>
        <v>-388.25700658931873</v>
      </c>
      <c r="AB174" s="141">
        <f>M174/J174</f>
        <v>0.88234636163960034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1483</v>
      </c>
      <c r="G175" s="148">
        <f t="shared" ref="G175:G178" si="45">E175*F175</f>
        <v>26960.94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2690.927419354839</v>
      </c>
      <c r="N175" s="152">
        <f>M175/L175</f>
        <v>672.73185483870975</v>
      </c>
      <c r="O175" s="154">
        <f>L175-I175</f>
        <v>0</v>
      </c>
      <c r="P175" s="155">
        <f>N175-K175</f>
        <v>-77.268145161290249</v>
      </c>
      <c r="Q175" s="156">
        <f>N175/K175</f>
        <v>0.89697580645161301</v>
      </c>
      <c r="R175" s="289">
        <f>Q191</f>
        <v>0.88471149916255865</v>
      </c>
      <c r="S175" s="157">
        <v>0.70833333333333337</v>
      </c>
      <c r="T175" s="158">
        <v>0.73129629629629633</v>
      </c>
      <c r="U175" s="159"/>
      <c r="V175" s="160">
        <v>33.066666666666663</v>
      </c>
      <c r="W175" s="158"/>
      <c r="X175" s="169"/>
      <c r="Y175" s="292"/>
      <c r="Z175" s="293"/>
      <c r="AA175" s="171">
        <f>M175-J175</f>
        <v>-309.072580645161</v>
      </c>
      <c r="AB175" s="156">
        <f>M175/J175</f>
        <v>0.89697580645161301</v>
      </c>
      <c r="AC175" s="281">
        <f>AB191</f>
        <v>0.88471149916255865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2181</v>
      </c>
      <c r="G176" s="103">
        <f t="shared" si="45"/>
        <v>54132.42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2928.6087280865349</v>
      </c>
      <c r="N176" s="106">
        <f>M176/L176</f>
        <v>732.15218202163373</v>
      </c>
      <c r="O176" s="108">
        <f>L176-I176</f>
        <v>0</v>
      </c>
      <c r="P176" s="109">
        <f>N176-K176</f>
        <v>-92.847817978366265</v>
      </c>
      <c r="Q176" s="110">
        <f>N176/K176</f>
        <v>0.88745719032925297</v>
      </c>
      <c r="R176" s="290"/>
      <c r="S176" s="47">
        <v>0.7418865740740741</v>
      </c>
      <c r="T176" s="48">
        <v>0.7729166666666667</v>
      </c>
      <c r="U176" s="111">
        <v>15.249999999999986</v>
      </c>
      <c r="V176" s="112">
        <v>44.683333333333337</v>
      </c>
      <c r="W176" s="113"/>
      <c r="X176" s="13"/>
      <c r="Y176" s="276"/>
      <c r="Z176" s="277"/>
      <c r="AA176" s="172">
        <f>M176-J176</f>
        <v>-371.39127191346506</v>
      </c>
      <c r="AB176" s="110">
        <f>M176/J176</f>
        <v>0.88745719032925297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1591</v>
      </c>
      <c r="G177" s="103">
        <f t="shared" si="45"/>
        <v>39822.730000000003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2928.2208588957074</v>
      </c>
      <c r="N177" s="106">
        <f>M177/L177</f>
        <v>732.05521472392684</v>
      </c>
      <c r="O177" s="108">
        <f>L177-I177</f>
        <v>0</v>
      </c>
      <c r="P177" s="109">
        <f>N177-K177</f>
        <v>-92.944785276073162</v>
      </c>
      <c r="Q177" s="110">
        <f>N177/K177</f>
        <v>0.88733965421082039</v>
      </c>
      <c r="R177" s="290"/>
      <c r="S177" s="47">
        <v>0.78430555555555559</v>
      </c>
      <c r="T177" s="48">
        <v>0.80694444444444446</v>
      </c>
      <c r="U177" s="111">
        <v>16.400000000000006</v>
      </c>
      <c r="V177" s="112">
        <v>32.59999999999998</v>
      </c>
      <c r="W177" s="113"/>
      <c r="X177" s="13"/>
      <c r="Y177" s="276"/>
      <c r="Z177" s="277"/>
      <c r="AA177" s="172">
        <f>M177-J177</f>
        <v>-371.77914110429265</v>
      </c>
      <c r="AB177" s="110">
        <f>M177/J177</f>
        <v>0.88733965421082039</v>
      </c>
      <c r="AC177" s="282"/>
    </row>
    <row r="178" spans="1:29" ht="15.75" customHeight="1">
      <c r="A178" s="285"/>
      <c r="B178" s="100" t="s">
        <v>120</v>
      </c>
      <c r="C178" s="274" t="s">
        <v>156</v>
      </c>
      <c r="D178" s="275"/>
      <c r="E178" s="101">
        <v>18.18</v>
      </c>
      <c r="F178" s="102">
        <v>2940</v>
      </c>
      <c r="G178" s="103">
        <f t="shared" si="45"/>
        <v>53449.2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3130.4347826086946</v>
      </c>
      <c r="N178" s="106">
        <f>M178/L178</f>
        <v>1043.4782608695648</v>
      </c>
      <c r="O178" s="108">
        <f>L178-I178</f>
        <v>0</v>
      </c>
      <c r="P178" s="109">
        <f>N178-K178</f>
        <v>-156.52173913043521</v>
      </c>
      <c r="Q178" s="110">
        <f>N178/K178</f>
        <v>0.86956521739130399</v>
      </c>
      <c r="R178" s="290"/>
      <c r="S178" s="47">
        <v>0.81736111111111109</v>
      </c>
      <c r="T178" s="48">
        <v>0.85649305555555555</v>
      </c>
      <c r="U178" s="111">
        <v>14.999999999999947</v>
      </c>
      <c r="V178" s="112">
        <v>56.350000000000016</v>
      </c>
      <c r="W178" s="113"/>
      <c r="X178" s="13"/>
      <c r="Y178" s="276"/>
      <c r="Z178" s="277"/>
      <c r="AA178" s="172">
        <f>M178-J178</f>
        <v>-469.5652173913054</v>
      </c>
      <c r="AB178" s="110">
        <f>M178/J178</f>
        <v>0.8695652173913041</v>
      </c>
      <c r="AC178" s="282"/>
    </row>
    <row r="179" spans="1:29" ht="15.75" customHeight="1">
      <c r="A179" s="285"/>
      <c r="B179" s="100"/>
      <c r="C179" s="274"/>
      <c r="D179" s="275"/>
      <c r="E179" s="101"/>
      <c r="F179" s="102"/>
      <c r="G179" s="103"/>
      <c r="H179" s="13"/>
      <c r="I179" s="104"/>
      <c r="J179" s="105"/>
      <c r="K179" s="106"/>
      <c r="L179" s="118"/>
      <c r="M179" s="105"/>
      <c r="N179" s="106"/>
      <c r="O179" s="108"/>
      <c r="P179" s="109"/>
      <c r="Q179" s="110"/>
      <c r="R179" s="290"/>
      <c r="S179" s="47"/>
      <c r="T179" s="48"/>
      <c r="U179" s="111"/>
      <c r="V179" s="112"/>
      <c r="W179" s="113"/>
      <c r="X179" s="116"/>
      <c r="Y179" s="276"/>
      <c r="Z179" s="277"/>
      <c r="AA179" s="172"/>
      <c r="AB179" s="110"/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46">AVERAGE(I175:I190)</f>
        <v>3.75</v>
      </c>
      <c r="J191" s="137">
        <f t="shared" si="46"/>
        <v>3300</v>
      </c>
      <c r="K191" s="138">
        <f t="shared" ref="K191" si="47">J191/I191</f>
        <v>880</v>
      </c>
      <c r="L191" s="136">
        <f t="shared" ref="L191:M191" si="48">AVERAGE(L175:L190)</f>
        <v>3.75</v>
      </c>
      <c r="M191" s="137">
        <f t="shared" si="48"/>
        <v>2919.5479472364436</v>
      </c>
      <c r="N191" s="138">
        <f>M191/L191</f>
        <v>778.54611926305165</v>
      </c>
      <c r="O191" s="139">
        <f>L191-I191</f>
        <v>0</v>
      </c>
      <c r="P191" s="140">
        <f>N191-K191</f>
        <v>-101.45388073694835</v>
      </c>
      <c r="Q191" s="141">
        <f>N191/K191</f>
        <v>0.88471149916255865</v>
      </c>
      <c r="R191" s="291"/>
      <c r="S191" s="142">
        <f>S175</f>
        <v>0.70833333333333337</v>
      </c>
      <c r="T191" s="143">
        <f>INDEX(T175:T190,COUNTA(T175:T190))</f>
        <v>0.85649305555555555</v>
      </c>
      <c r="U191" s="144"/>
      <c r="V191" s="166"/>
      <c r="W191" s="167"/>
      <c r="X191" s="138"/>
      <c r="Y191" s="279"/>
      <c r="Z191" s="280"/>
      <c r="AA191" s="174">
        <f>M191-J191</f>
        <v>-380.45205276355637</v>
      </c>
      <c r="AB191" s="141">
        <f>M191/J191</f>
        <v>0.88471149916255865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149" priority="1" operator="greaterThan">
      <formula>0</formula>
    </cfRule>
  </conditionalFormatting>
  <conditionalFormatting sqref="P5:P191 AA5:AA191">
    <cfRule type="cellIs" dxfId="148" priority="4" operator="lessThan">
      <formula>0</formula>
    </cfRule>
  </conditionalFormatting>
  <conditionalFormatting sqref="Q5:Q191 AB5:AB191">
    <cfRule type="cellIs" dxfId="147" priority="2" operator="greaterThan">
      <formula>1</formula>
    </cfRule>
    <cfRule type="cellIs" dxfId="146" priority="3" operator="lessThan">
      <formula>0.8</formula>
    </cfRule>
  </conditionalFormatting>
  <conditionalFormatting sqref="AC5:AC6 R5:R191 AC107:AC112">
    <cfRule type="cellIs" dxfId="145" priority="5" operator="lessThan">
      <formula>0.8</formula>
    </cfRule>
  </conditionalFormatting>
  <conditionalFormatting sqref="AC12:AC20">
    <cfRule type="cellIs" dxfId="144" priority="15" operator="lessThan">
      <formula>0.8</formula>
    </cfRule>
  </conditionalFormatting>
  <conditionalFormatting sqref="AC22:AC27">
    <cfRule type="cellIs" dxfId="143" priority="14" operator="lessThan">
      <formula>0.8</formula>
    </cfRule>
  </conditionalFormatting>
  <conditionalFormatting sqref="AC39:AC44">
    <cfRule type="cellIs" dxfId="142" priority="12" operator="lessThan">
      <formula>0.8</formula>
    </cfRule>
  </conditionalFormatting>
  <conditionalFormatting sqref="AC56">
    <cfRule type="cellIs" dxfId="141" priority="13" operator="lessThan">
      <formula>0.8</formula>
    </cfRule>
  </conditionalFormatting>
  <conditionalFormatting sqref="AC73">
    <cfRule type="cellIs" dxfId="140" priority="7" operator="lessThan">
      <formula>0.8</formula>
    </cfRule>
  </conditionalFormatting>
  <conditionalFormatting sqref="AC90:AC95">
    <cfRule type="cellIs" dxfId="139" priority="6" operator="lessThan">
      <formula>0.8</formula>
    </cfRule>
  </conditionalFormatting>
  <conditionalFormatting sqref="AC124">
    <cfRule type="cellIs" dxfId="138" priority="11" operator="lessThan">
      <formula>0.8</formula>
    </cfRule>
  </conditionalFormatting>
  <conditionalFormatting sqref="AC141">
    <cfRule type="cellIs" dxfId="137" priority="10" operator="lessThan">
      <formula>0.8</formula>
    </cfRule>
  </conditionalFormatting>
  <conditionalFormatting sqref="AC158">
    <cfRule type="cellIs" dxfId="136" priority="9" operator="lessThan">
      <formula>0.8</formula>
    </cfRule>
  </conditionalFormatting>
  <conditionalFormatting sqref="AC175:AC180">
    <cfRule type="cellIs" dxfId="135" priority="8" operator="lessThan">
      <formula>0.8</formula>
    </cfRule>
  </conditionalFormatting>
  <dataValidations count="1">
    <dataValidation type="list" allowBlank="1" showInputMessage="1" showErrorMessage="1" sqref="Y5:Z191" xr:uid="{562CAD1A-15C8-430B-8CDC-83D67A3F9928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F81A-A7C6-4B27-8384-674E1B5DC543}">
  <sheetPr>
    <tabColor theme="8" tint="0.59999389629810485"/>
    <pageSetUpPr fitToPage="1"/>
  </sheetPr>
  <dimension ref="A1:AG120"/>
  <sheetViews>
    <sheetView topLeftCell="H1" zoomScale="85" zoomScaleNormal="85" workbookViewId="0">
      <pane ySplit="4" topLeftCell="A77" activePane="bottomLeft" state="frozen"/>
      <selection activeCell="M43" sqref="M43"/>
      <selection pane="bottomLeft" activeCell="AC1" sqref="W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SUM(F5:F106)</f>
        <v>39303</v>
      </c>
      <c r="E1" s="88" t="s">
        <v>3</v>
      </c>
      <c r="F1" s="89">
        <f>SUM(G5:G106)</f>
        <v>2059844.0799999998</v>
      </c>
      <c r="G1" s="90" t="s">
        <v>84</v>
      </c>
      <c r="H1" s="91">
        <f>L21+L38+L55+L72+L89+L106</f>
        <v>114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46059</v>
      </c>
      <c r="B2" s="332"/>
      <c r="C2" s="92" t="s">
        <v>40</v>
      </c>
      <c r="D2" s="93">
        <f>AVERAGE(N21,N38,N55,N72,N89,N106)</f>
        <v>152.53743739839155</v>
      </c>
      <c r="E2" s="93" t="s">
        <v>91</v>
      </c>
      <c r="F2" s="94">
        <f>F1/D1</f>
        <v>52.40933465638755</v>
      </c>
      <c r="G2" s="95" t="s">
        <v>92</v>
      </c>
      <c r="H2" s="96">
        <f>COUNT(H5:H106)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SUM(Y21,Y38,Y55,Y72,Y89,Y106)</f>
        <v>0</v>
      </c>
      <c r="Z2" s="193">
        <f>SUM(Z21,Z38,Z55,Z72,Z89,Z106)</f>
        <v>0</v>
      </c>
      <c r="AA2" s="371"/>
      <c r="AB2" s="372"/>
      <c r="AC2" s="201">
        <f>SUM(AC21,AC38,AC55,AC72,AC89,AC106)</f>
        <v>38</v>
      </c>
      <c r="AD2" s="202">
        <f>SUM(AD21,AD38,AD55,AD72,AD89,AD106)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185</v>
      </c>
      <c r="C5" s="362" t="s">
        <v>225</v>
      </c>
      <c r="D5" s="362"/>
      <c r="E5" s="147">
        <v>65.400000000000006</v>
      </c>
      <c r="F5" s="151">
        <v>519</v>
      </c>
      <c r="G5" s="148">
        <f t="shared" ref="G5:G10" si="0">E5*F5</f>
        <v>33942.600000000006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 t="shared" ref="M5:M10" si="1">F5/V5*60</f>
        <v>1782.8244274809122</v>
      </c>
      <c r="N5" s="152">
        <f t="shared" ref="N5:N10" si="2">M5/L5</f>
        <v>74.284351145038002</v>
      </c>
      <c r="O5" s="154">
        <f t="shared" ref="O5:O10" si="3">L5-I5</f>
        <v>0</v>
      </c>
      <c r="P5" s="155">
        <f t="shared" ref="P5:P10" si="4">N5-K5</f>
        <v>-9.0489821882953265</v>
      </c>
      <c r="Q5" s="156">
        <f t="shared" ref="Q5:Q10" si="5">N5/K5</f>
        <v>0.89141221374045609</v>
      </c>
      <c r="R5" s="289">
        <f>Q21</f>
        <v>0.89050123038124762</v>
      </c>
      <c r="S5" s="157">
        <v>0.25</v>
      </c>
      <c r="T5" s="158">
        <v>0.26212962962962966</v>
      </c>
      <c r="U5" s="159"/>
      <c r="V5" s="160">
        <v>17.466666666666704</v>
      </c>
      <c r="W5" s="181"/>
      <c r="X5" s="152"/>
      <c r="Y5" s="12"/>
      <c r="Z5" s="198"/>
      <c r="AA5" s="292"/>
      <c r="AB5" s="293"/>
      <c r="AC5" s="12">
        <v>1</v>
      </c>
      <c r="AD5" s="198"/>
      <c r="AE5" s="178">
        <f t="shared" ref="AE5:AE10" si="6">M5-J5</f>
        <v>-217.17557251908784</v>
      </c>
      <c r="AF5" s="132">
        <f t="shared" ref="AF5:AF10" si="7">M5/J5</f>
        <v>0.89141221374045609</v>
      </c>
      <c r="AG5" s="373">
        <f>AF21</f>
        <v>0.89050123038124762</v>
      </c>
    </row>
    <row r="6" spans="1:33" ht="15.75" customHeight="1">
      <c r="A6" s="285"/>
      <c r="B6" s="100" t="s">
        <v>185</v>
      </c>
      <c r="C6" s="361" t="s">
        <v>192</v>
      </c>
      <c r="D6" s="361"/>
      <c r="E6" s="101">
        <v>59.34</v>
      </c>
      <c r="F6" s="102">
        <v>927</v>
      </c>
      <c r="G6" s="103">
        <f t="shared" si="0"/>
        <v>55008.18</v>
      </c>
      <c r="H6" s="26"/>
      <c r="I6" s="104">
        <v>24</v>
      </c>
      <c r="J6" s="105">
        <v>2000</v>
      </c>
      <c r="K6" s="106">
        <f t="shared" ref="K6:K27" si="8">J6/I6</f>
        <v>83.333333333333329</v>
      </c>
      <c r="L6" s="107">
        <v>24</v>
      </c>
      <c r="M6" s="105">
        <f t="shared" si="1"/>
        <v>1781.7405232247713</v>
      </c>
      <c r="N6" s="106">
        <f t="shared" si="2"/>
        <v>74.23918846769881</v>
      </c>
      <c r="O6" s="108">
        <f t="shared" si="3"/>
        <v>0</v>
      </c>
      <c r="P6" s="109">
        <f t="shared" si="4"/>
        <v>-9.0941448656345187</v>
      </c>
      <c r="Q6" s="110">
        <f t="shared" si="5"/>
        <v>0.89087026161238581</v>
      </c>
      <c r="R6" s="290"/>
      <c r="S6" s="47">
        <v>0.26527777777777778</v>
      </c>
      <c r="T6" s="48">
        <v>0.28695601851851854</v>
      </c>
      <c r="U6" s="111">
        <v>4.5333333333332959</v>
      </c>
      <c r="V6" s="112">
        <v>31.216666666666697</v>
      </c>
      <c r="W6" s="113"/>
      <c r="X6" s="116"/>
      <c r="Y6" s="12"/>
      <c r="Z6" s="198"/>
      <c r="AA6" s="276"/>
      <c r="AB6" s="277"/>
      <c r="AC6" s="12">
        <v>1</v>
      </c>
      <c r="AD6" s="198"/>
      <c r="AE6" s="117">
        <f t="shared" si="6"/>
        <v>-218.25947677522868</v>
      </c>
      <c r="AF6" s="110">
        <f t="shared" si="7"/>
        <v>0.89087026161238569</v>
      </c>
      <c r="AG6" s="359"/>
    </row>
    <row r="7" spans="1:33" ht="15.75" customHeight="1">
      <c r="A7" s="285"/>
      <c r="B7" s="100" t="s">
        <v>185</v>
      </c>
      <c r="C7" s="361" t="s">
        <v>187</v>
      </c>
      <c r="D7" s="361"/>
      <c r="E7" s="101">
        <v>58.67</v>
      </c>
      <c r="F7" s="102">
        <v>2624</v>
      </c>
      <c r="G7" s="103">
        <f t="shared" si="0"/>
        <v>153950.08000000002</v>
      </c>
      <c r="H7" s="26"/>
      <c r="I7" s="104">
        <v>23</v>
      </c>
      <c r="J7" s="105">
        <v>2000</v>
      </c>
      <c r="K7" s="106">
        <f t="shared" si="8"/>
        <v>86.956521739130437</v>
      </c>
      <c r="L7" s="107">
        <v>23</v>
      </c>
      <c r="M7" s="105">
        <f t="shared" si="1"/>
        <v>1779.3181390092284</v>
      </c>
      <c r="N7" s="106">
        <f t="shared" si="2"/>
        <v>77.361658217792538</v>
      </c>
      <c r="O7" s="108">
        <f t="shared" si="3"/>
        <v>0</v>
      </c>
      <c r="P7" s="109">
        <f t="shared" si="4"/>
        <v>-9.5948635213378992</v>
      </c>
      <c r="Q7" s="110">
        <f t="shared" si="5"/>
        <v>0.88965906950461415</v>
      </c>
      <c r="R7" s="290"/>
      <c r="S7" s="47">
        <v>0.29027777777777775</v>
      </c>
      <c r="T7" s="48">
        <v>0.35172453703703704</v>
      </c>
      <c r="U7" s="111">
        <v>4.7833333333332551</v>
      </c>
      <c r="V7" s="112">
        <v>88.483333333333391</v>
      </c>
      <c r="W7" s="113"/>
      <c r="X7" s="116"/>
      <c r="Y7" s="12"/>
      <c r="Z7" s="198"/>
      <c r="AA7" s="276"/>
      <c r="AB7" s="277"/>
      <c r="AC7" s="12">
        <v>2</v>
      </c>
      <c r="AD7" s="198"/>
      <c r="AE7" s="117">
        <f t="shared" si="6"/>
        <v>-220.68186099077161</v>
      </c>
      <c r="AF7" s="110">
        <f t="shared" si="7"/>
        <v>0.88965906950461415</v>
      </c>
      <c r="AG7" s="359"/>
    </row>
    <row r="8" spans="1:33" ht="15.75" customHeight="1">
      <c r="A8" s="285"/>
      <c r="B8" s="100" t="s">
        <v>183</v>
      </c>
      <c r="C8" s="361" t="s">
        <v>184</v>
      </c>
      <c r="D8" s="361"/>
      <c r="E8" s="101">
        <v>56.77</v>
      </c>
      <c r="F8" s="102">
        <v>2977</v>
      </c>
      <c r="G8" s="103">
        <f t="shared" si="0"/>
        <v>169004.29</v>
      </c>
      <c r="H8" s="26"/>
      <c r="I8" s="104">
        <v>25</v>
      </c>
      <c r="J8" s="105">
        <v>2000</v>
      </c>
      <c r="K8" s="106">
        <f t="shared" si="8"/>
        <v>80</v>
      </c>
      <c r="L8" s="107">
        <v>25</v>
      </c>
      <c r="M8" s="105">
        <f t="shared" si="1"/>
        <v>1779.3790469865517</v>
      </c>
      <c r="N8" s="106">
        <f t="shared" si="2"/>
        <v>71.175161879462067</v>
      </c>
      <c r="O8" s="108">
        <f t="shared" si="3"/>
        <v>0</v>
      </c>
      <c r="P8" s="109">
        <f t="shared" si="4"/>
        <v>-8.8248381205379332</v>
      </c>
      <c r="Q8" s="110">
        <f t="shared" si="5"/>
        <v>0.88968952349327579</v>
      </c>
      <c r="R8" s="290"/>
      <c r="S8" s="47">
        <v>0.35555555555555557</v>
      </c>
      <c r="T8" s="48">
        <v>0.42526620370370372</v>
      </c>
      <c r="U8" s="111">
        <v>5.5166666666666764</v>
      </c>
      <c r="V8" s="112">
        <v>100.38333333333333</v>
      </c>
      <c r="W8" s="113"/>
      <c r="X8" s="116"/>
      <c r="Y8" s="12"/>
      <c r="Z8" s="198"/>
      <c r="AA8" s="276"/>
      <c r="AB8" s="277"/>
      <c r="AC8" s="12">
        <v>3</v>
      </c>
      <c r="AD8" s="198"/>
      <c r="AE8" s="117">
        <f t="shared" si="6"/>
        <v>-220.62095301344834</v>
      </c>
      <c r="AF8" s="110">
        <f t="shared" si="7"/>
        <v>0.88968952349327579</v>
      </c>
      <c r="AG8" s="359"/>
    </row>
    <row r="9" spans="1:33" ht="15.75" customHeight="1">
      <c r="A9" s="285"/>
      <c r="B9" s="100" t="s">
        <v>185</v>
      </c>
      <c r="C9" s="361" t="s">
        <v>186</v>
      </c>
      <c r="D9" s="361"/>
      <c r="E9" s="101">
        <v>77.34</v>
      </c>
      <c r="F9" s="102">
        <v>1415</v>
      </c>
      <c r="G9" s="103">
        <f t="shared" si="0"/>
        <v>109436.1</v>
      </c>
      <c r="H9" s="13"/>
      <c r="I9" s="104">
        <v>25</v>
      </c>
      <c r="J9" s="105">
        <v>2000</v>
      </c>
      <c r="K9" s="106">
        <f t="shared" si="8"/>
        <v>80</v>
      </c>
      <c r="L9" s="118">
        <v>25</v>
      </c>
      <c r="M9" s="105">
        <f t="shared" si="1"/>
        <v>1780.4963299545584</v>
      </c>
      <c r="N9" s="106">
        <f t="shared" si="2"/>
        <v>71.219853198182335</v>
      </c>
      <c r="O9" s="108">
        <f t="shared" si="3"/>
        <v>0</v>
      </c>
      <c r="P9" s="109">
        <f t="shared" si="4"/>
        <v>-8.7801468018176649</v>
      </c>
      <c r="Q9" s="110">
        <f t="shared" si="5"/>
        <v>0.89024816497727921</v>
      </c>
      <c r="R9" s="290"/>
      <c r="S9" s="47">
        <v>0.4286921296296296</v>
      </c>
      <c r="T9" s="48">
        <v>0.46180555555555558</v>
      </c>
      <c r="U9" s="111">
        <v>4.9333333333332785</v>
      </c>
      <c r="V9" s="112">
        <v>47.683333333333408</v>
      </c>
      <c r="W9" s="113">
        <v>0.46180555555555558</v>
      </c>
      <c r="X9" s="116">
        <v>0.50103009259259257</v>
      </c>
      <c r="Y9" s="12"/>
      <c r="Z9" s="198"/>
      <c r="AA9" s="276"/>
      <c r="AB9" s="277"/>
      <c r="AC9" s="12">
        <v>1</v>
      </c>
      <c r="AD9" s="198"/>
      <c r="AE9" s="117">
        <f t="shared" si="6"/>
        <v>-219.50367004544159</v>
      </c>
      <c r="AF9" s="110">
        <f t="shared" si="7"/>
        <v>0.89024816497727921</v>
      </c>
      <c r="AG9" s="359"/>
    </row>
    <row r="10" spans="1:33" ht="15.75" customHeight="1">
      <c r="A10" s="285"/>
      <c r="B10" s="100" t="s">
        <v>185</v>
      </c>
      <c r="C10" s="361" t="s">
        <v>188</v>
      </c>
      <c r="D10" s="361"/>
      <c r="E10" s="101">
        <v>59.52</v>
      </c>
      <c r="F10" s="102">
        <v>3164</v>
      </c>
      <c r="G10" s="121">
        <f t="shared" si="0"/>
        <v>188321.28</v>
      </c>
      <c r="H10" s="122"/>
      <c r="I10" s="104">
        <v>25</v>
      </c>
      <c r="J10" s="105">
        <v>2000</v>
      </c>
      <c r="K10" s="106">
        <f t="shared" si="8"/>
        <v>80</v>
      </c>
      <c r="L10" s="107">
        <v>25</v>
      </c>
      <c r="M10" s="105">
        <f t="shared" si="1"/>
        <v>1782.256297918949</v>
      </c>
      <c r="N10" s="106">
        <f t="shared" si="2"/>
        <v>71.290251916757967</v>
      </c>
      <c r="O10" s="108">
        <f t="shared" si="3"/>
        <v>0</v>
      </c>
      <c r="P10" s="109">
        <f t="shared" si="4"/>
        <v>-8.7097480832420331</v>
      </c>
      <c r="Q10" s="110">
        <f t="shared" si="5"/>
        <v>0.89112814895947456</v>
      </c>
      <c r="R10" s="290"/>
      <c r="S10" s="47">
        <v>0.50103009259259257</v>
      </c>
      <c r="T10" s="48">
        <v>0.57499999999999996</v>
      </c>
      <c r="U10" s="111">
        <v>56.483333333333263</v>
      </c>
      <c r="V10" s="112">
        <v>106.51666666666664</v>
      </c>
      <c r="W10" s="113"/>
      <c r="X10" s="116"/>
      <c r="Y10" s="12"/>
      <c r="Z10" s="198"/>
      <c r="AA10" s="276"/>
      <c r="AB10" s="277"/>
      <c r="AC10" s="12">
        <v>3</v>
      </c>
      <c r="AD10" s="198"/>
      <c r="AE10" s="117">
        <f t="shared" si="6"/>
        <v>-217.74370208105097</v>
      </c>
      <c r="AF10" s="110">
        <f t="shared" si="7"/>
        <v>0.89112814895947456</v>
      </c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9">AVERAGE(I5:I20)</f>
        <v>24.333333333333332</v>
      </c>
      <c r="J21" s="137">
        <f t="shared" si="9"/>
        <v>2000</v>
      </c>
      <c r="K21" s="138">
        <f t="shared" ref="K21" si="10">J21/I21</f>
        <v>82.191780821917817</v>
      </c>
      <c r="L21" s="136">
        <f t="shared" ref="L21:M21" si="11">AVERAGE(L5:L20)</f>
        <v>24.333333333333332</v>
      </c>
      <c r="M21" s="137">
        <f t="shared" si="11"/>
        <v>1781.0024607624953</v>
      </c>
      <c r="N21" s="138">
        <f t="shared" ref="N21:N27" si="12">M21/L21</f>
        <v>73.191881949143649</v>
      </c>
      <c r="O21" s="139">
        <f t="shared" ref="O21:O27" si="13">L21-I21</f>
        <v>0</v>
      </c>
      <c r="P21" s="140">
        <f t="shared" ref="P21:P27" si="14">N21-K21</f>
        <v>-8.9998988727741676</v>
      </c>
      <c r="Q21" s="141">
        <f t="shared" ref="Q21:Q27" si="15">N21/K21</f>
        <v>0.89050123038124762</v>
      </c>
      <c r="R21" s="291"/>
      <c r="S21" s="142">
        <f>S5</f>
        <v>0.25</v>
      </c>
      <c r="T21" s="143">
        <f>INDEX(T5:T20,COUNTA(T5:T20))</f>
        <v>0.57499999999999996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 t="shared" ref="AE21:AE27" si="16">M21-J21</f>
        <v>-218.99753923750472</v>
      </c>
      <c r="AF21" s="141">
        <f t="shared" ref="AF21:AF27" si="17">M21/J21</f>
        <v>0.89050123038124762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195</v>
      </c>
      <c r="D22" s="288"/>
      <c r="E22" s="147">
        <v>59.54</v>
      </c>
      <c r="F22" s="159">
        <v>2096</v>
      </c>
      <c r="G22" s="148">
        <f t="shared" ref="G22:G27" si="18">E22*F22</f>
        <v>124795.84</v>
      </c>
      <c r="H22" s="149"/>
      <c r="I22" s="153">
        <v>23</v>
      </c>
      <c r="J22" s="151">
        <v>2000</v>
      </c>
      <c r="K22" s="152">
        <f>J22/I22</f>
        <v>86.956521739130437</v>
      </c>
      <c r="L22" s="153">
        <v>23</v>
      </c>
      <c r="M22" s="151">
        <f t="shared" ref="M22:M27" si="19">F22/V22*60</f>
        <v>1779.2030181560956</v>
      </c>
      <c r="N22" s="152">
        <f t="shared" si="12"/>
        <v>77.356652963308505</v>
      </c>
      <c r="O22" s="154">
        <f t="shared" si="13"/>
        <v>0</v>
      </c>
      <c r="P22" s="155">
        <f t="shared" si="14"/>
        <v>-9.5998687758219319</v>
      </c>
      <c r="Q22" s="156">
        <f t="shared" si="15"/>
        <v>0.8896015090780478</v>
      </c>
      <c r="R22" s="289">
        <f>Q38</f>
        <v>0.89345088211539792</v>
      </c>
      <c r="S22" s="157">
        <v>0.2502199074074074</v>
      </c>
      <c r="T22" s="158">
        <v>0.29930555555555555</v>
      </c>
      <c r="U22" s="159"/>
      <c r="V22" s="160">
        <v>70.683333333333323</v>
      </c>
      <c r="W22" s="97"/>
      <c r="X22" s="98"/>
      <c r="Y22" s="12"/>
      <c r="Z22" s="198"/>
      <c r="AA22" s="292"/>
      <c r="AB22" s="293"/>
      <c r="AC22" s="12">
        <v>1</v>
      </c>
      <c r="AD22" s="198"/>
      <c r="AE22" s="115">
        <f t="shared" si="16"/>
        <v>-220.7969818439044</v>
      </c>
      <c r="AF22" s="156">
        <f t="shared" si="17"/>
        <v>0.8896015090780478</v>
      </c>
      <c r="AG22" s="358">
        <f>AF38</f>
        <v>0.89345088211539803</v>
      </c>
    </row>
    <row r="23" spans="1:33" ht="15.75" customHeight="1">
      <c r="A23" s="295"/>
      <c r="B23" s="163" t="s">
        <v>185</v>
      </c>
      <c r="C23" s="274" t="s">
        <v>196</v>
      </c>
      <c r="D23" s="275"/>
      <c r="E23" s="101">
        <v>53.76</v>
      </c>
      <c r="F23" s="111">
        <v>2394</v>
      </c>
      <c r="G23" s="103">
        <f t="shared" si="18"/>
        <v>128701.44</v>
      </c>
      <c r="H23" s="26"/>
      <c r="I23" s="107">
        <v>20</v>
      </c>
      <c r="J23" s="105">
        <v>2000</v>
      </c>
      <c r="K23" s="106">
        <f t="shared" si="8"/>
        <v>100</v>
      </c>
      <c r="L23" s="107">
        <v>20</v>
      </c>
      <c r="M23" s="105">
        <f t="shared" si="19"/>
        <v>1779.1907514450875</v>
      </c>
      <c r="N23" s="106">
        <f t="shared" si="12"/>
        <v>88.959537572254376</v>
      </c>
      <c r="O23" s="108">
        <f t="shared" si="13"/>
        <v>0</v>
      </c>
      <c r="P23" s="109">
        <f t="shared" si="14"/>
        <v>-11.040462427745624</v>
      </c>
      <c r="Q23" s="110">
        <f t="shared" si="15"/>
        <v>0.88959537572254377</v>
      </c>
      <c r="R23" s="290"/>
      <c r="S23" s="47">
        <v>0.30296296296296299</v>
      </c>
      <c r="T23" s="48">
        <v>0.35902777777777778</v>
      </c>
      <c r="U23" s="111">
        <v>5.2666666666667172</v>
      </c>
      <c r="V23" s="112">
        <v>80.733333333333292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 t="shared" si="16"/>
        <v>-220.80924855491253</v>
      </c>
      <c r="AF23" s="110">
        <f t="shared" si="17"/>
        <v>0.88959537572254377</v>
      </c>
      <c r="AG23" s="359"/>
    </row>
    <row r="24" spans="1:33" ht="15.75" customHeight="1">
      <c r="A24" s="295"/>
      <c r="B24" s="163" t="s">
        <v>185</v>
      </c>
      <c r="C24" s="274" t="s">
        <v>194</v>
      </c>
      <c r="D24" s="275"/>
      <c r="E24" s="101">
        <v>47.37</v>
      </c>
      <c r="F24" s="111">
        <v>1464</v>
      </c>
      <c r="G24" s="103">
        <f t="shared" si="18"/>
        <v>69349.679999999993</v>
      </c>
      <c r="H24" s="26"/>
      <c r="I24" s="107">
        <v>21</v>
      </c>
      <c r="J24" s="105">
        <v>2000</v>
      </c>
      <c r="K24" s="106">
        <f t="shared" si="8"/>
        <v>95.238095238095241</v>
      </c>
      <c r="L24" s="107">
        <v>21</v>
      </c>
      <c r="M24" s="105">
        <f t="shared" si="19"/>
        <v>1779.9392097264424</v>
      </c>
      <c r="N24" s="106">
        <f t="shared" si="12"/>
        <v>84.759009986973453</v>
      </c>
      <c r="O24" s="108">
        <f t="shared" si="13"/>
        <v>0</v>
      </c>
      <c r="P24" s="109">
        <f t="shared" si="14"/>
        <v>-10.479085251121788</v>
      </c>
      <c r="Q24" s="110">
        <f t="shared" si="15"/>
        <v>0.88996960486322119</v>
      </c>
      <c r="R24" s="290"/>
      <c r="S24" s="47">
        <v>0.36249999999999999</v>
      </c>
      <c r="T24" s="48">
        <v>0.39677083333333335</v>
      </c>
      <c r="U24" s="111">
        <v>4.9999999999999822</v>
      </c>
      <c r="V24" s="112">
        <v>49.350000000000037</v>
      </c>
      <c r="W24" s="113"/>
      <c r="X24" s="116"/>
      <c r="Y24" s="12"/>
      <c r="Z24" s="198"/>
      <c r="AA24" s="276"/>
      <c r="AB24" s="277"/>
      <c r="AC24" s="12">
        <v>1</v>
      </c>
      <c r="AD24" s="198"/>
      <c r="AE24" s="117">
        <f t="shared" si="16"/>
        <v>-220.06079027355759</v>
      </c>
      <c r="AF24" s="110">
        <f t="shared" si="17"/>
        <v>0.88996960486322119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1419</v>
      </c>
      <c r="G25" s="103">
        <f t="shared" si="18"/>
        <v>101529.45</v>
      </c>
      <c r="H25" s="26"/>
      <c r="I25" s="107">
        <v>22</v>
      </c>
      <c r="J25" s="105">
        <v>2000</v>
      </c>
      <c r="K25" s="106">
        <f t="shared" si="8"/>
        <v>90.909090909090907</v>
      </c>
      <c r="L25" s="107">
        <v>22</v>
      </c>
      <c r="M25" s="105">
        <f t="shared" si="19"/>
        <v>1779.3103448275845</v>
      </c>
      <c r="N25" s="106">
        <f t="shared" si="12"/>
        <v>80.877742946708381</v>
      </c>
      <c r="O25" s="108">
        <f t="shared" si="13"/>
        <v>0</v>
      </c>
      <c r="P25" s="109">
        <f t="shared" si="14"/>
        <v>-10.031347962382526</v>
      </c>
      <c r="Q25" s="110">
        <f t="shared" si="15"/>
        <v>0.88965517241379222</v>
      </c>
      <c r="R25" s="290"/>
      <c r="S25" s="47">
        <v>0.40010416666666665</v>
      </c>
      <c r="T25" s="48">
        <v>0.43333333333333335</v>
      </c>
      <c r="U25" s="111">
        <v>4.799999999999951</v>
      </c>
      <c r="V25" s="112">
        <v>47.850000000000044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 t="shared" si="16"/>
        <v>-220.68965517241554</v>
      </c>
      <c r="AF25" s="110">
        <f t="shared" si="17"/>
        <v>0.88965517241379222</v>
      </c>
      <c r="AG25" s="359"/>
    </row>
    <row r="26" spans="1:33" ht="15.75" customHeight="1">
      <c r="A26" s="296"/>
      <c r="B26" s="163" t="s">
        <v>179</v>
      </c>
      <c r="C26" s="274" t="s">
        <v>180</v>
      </c>
      <c r="D26" s="275"/>
      <c r="E26" s="101">
        <v>24.07</v>
      </c>
      <c r="F26" s="111">
        <v>312</v>
      </c>
      <c r="G26" s="103">
        <f t="shared" si="18"/>
        <v>7509.84</v>
      </c>
      <c r="H26" s="13"/>
      <c r="I26" s="118">
        <v>22</v>
      </c>
      <c r="J26" s="105">
        <v>2790</v>
      </c>
      <c r="K26" s="106">
        <f t="shared" si="8"/>
        <v>126.81818181818181</v>
      </c>
      <c r="L26" s="107">
        <v>22</v>
      </c>
      <c r="M26" s="105">
        <f t="shared" si="19"/>
        <v>2507.1428571428587</v>
      </c>
      <c r="N26" s="106">
        <f t="shared" si="12"/>
        <v>113.96103896103904</v>
      </c>
      <c r="O26" s="108">
        <f t="shared" si="13"/>
        <v>0</v>
      </c>
      <c r="P26" s="109">
        <f t="shared" si="14"/>
        <v>-12.857142857142776</v>
      </c>
      <c r="Q26" s="110">
        <f t="shared" si="15"/>
        <v>0.89861751152073799</v>
      </c>
      <c r="R26" s="290"/>
      <c r="S26" s="47">
        <v>0.4375</v>
      </c>
      <c r="T26" s="48">
        <v>0.44268518518518518</v>
      </c>
      <c r="U26" s="111">
        <v>5.9999999999999787</v>
      </c>
      <c r="V26" s="112">
        <v>7.4666666666666615</v>
      </c>
      <c r="W26" s="113"/>
      <c r="X26" s="116"/>
      <c r="Y26" s="12"/>
      <c r="Z26" s="198"/>
      <c r="AA26" s="276"/>
      <c r="AB26" s="277"/>
      <c r="AC26" s="12">
        <v>1</v>
      </c>
      <c r="AD26" s="198"/>
      <c r="AE26" s="117">
        <f t="shared" si="16"/>
        <v>-282.8571428571413</v>
      </c>
      <c r="AF26" s="110">
        <f t="shared" si="17"/>
        <v>0.89861751152073788</v>
      </c>
      <c r="AG26" s="359"/>
    </row>
    <row r="27" spans="1:33" ht="15.75" customHeight="1">
      <c r="A27" s="296"/>
      <c r="B27" s="163" t="s">
        <v>179</v>
      </c>
      <c r="C27" s="274" t="s">
        <v>181</v>
      </c>
      <c r="D27" s="275"/>
      <c r="E27" s="101">
        <v>29.97</v>
      </c>
      <c r="F27" s="111">
        <v>2054</v>
      </c>
      <c r="G27" s="121">
        <f t="shared" si="18"/>
        <v>61558.38</v>
      </c>
      <c r="H27" s="122"/>
      <c r="I27" s="107">
        <v>22</v>
      </c>
      <c r="J27" s="105">
        <v>2790</v>
      </c>
      <c r="K27" s="106">
        <f t="shared" si="8"/>
        <v>126.81818181818181</v>
      </c>
      <c r="L27" s="107">
        <v>22</v>
      </c>
      <c r="M27" s="105">
        <f t="shared" si="19"/>
        <v>2508.2767978290381</v>
      </c>
      <c r="N27" s="106">
        <f t="shared" si="12"/>
        <v>114.01258171950172</v>
      </c>
      <c r="O27" s="108">
        <f t="shared" si="13"/>
        <v>0</v>
      </c>
      <c r="P27" s="109">
        <f t="shared" si="14"/>
        <v>-12.805600098680088</v>
      </c>
      <c r="Q27" s="110">
        <f t="shared" si="15"/>
        <v>0.8990239418742072</v>
      </c>
      <c r="R27" s="290"/>
      <c r="S27" s="47">
        <v>0.44583333333333336</v>
      </c>
      <c r="T27" s="48">
        <v>0.47995370370370372</v>
      </c>
      <c r="U27" s="111">
        <v>4.5333333333333758</v>
      </c>
      <c r="V27" s="112">
        <v>49.133333333333312</v>
      </c>
      <c r="W27" s="113"/>
      <c r="X27" s="116"/>
      <c r="Y27" s="12"/>
      <c r="Z27" s="198"/>
      <c r="AA27" s="276"/>
      <c r="AB27" s="277"/>
      <c r="AC27" s="12">
        <v>1</v>
      </c>
      <c r="AD27" s="198"/>
      <c r="AE27" s="117">
        <f t="shared" si="16"/>
        <v>-281.72320217096194</v>
      </c>
      <c r="AF27" s="110">
        <f t="shared" si="17"/>
        <v>0.8990239418742072</v>
      </c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20">AVERAGE(I22:I37)</f>
        <v>21.666666666666668</v>
      </c>
      <c r="J38" s="137">
        <f t="shared" si="20"/>
        <v>2263.3333333333335</v>
      </c>
      <c r="K38" s="138">
        <f t="shared" ref="K38" si="21">J38/I38</f>
        <v>104.46153846153847</v>
      </c>
      <c r="L38" s="136">
        <f t="shared" ref="L38:M38" si="22">AVERAGE(L22:L37)</f>
        <v>21.666666666666668</v>
      </c>
      <c r="M38" s="137">
        <f t="shared" si="22"/>
        <v>2022.177163187851</v>
      </c>
      <c r="N38" s="138">
        <f t="shared" ref="N38:N46" si="23">M38/L38</f>
        <v>93.331253685593111</v>
      </c>
      <c r="O38" s="139">
        <f t="shared" ref="O38:O46" si="24">L38-I38</f>
        <v>0</v>
      </c>
      <c r="P38" s="140">
        <f t="shared" ref="P38:P46" si="25">N38-K38</f>
        <v>-11.130284775945356</v>
      </c>
      <c r="Q38" s="141">
        <f t="shared" ref="Q38:Q46" si="26">N38/K38</f>
        <v>0.89345088211539792</v>
      </c>
      <c r="R38" s="291"/>
      <c r="S38" s="142">
        <f>S22</f>
        <v>0.2502199074074074</v>
      </c>
      <c r="T38" s="143">
        <f>INDEX(T22:T37,COUNTA(T22:T37))</f>
        <v>0.47995370370370372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 t="shared" ref="AE38:AE46" si="27">M38-J38</f>
        <v>-241.15617014548252</v>
      </c>
      <c r="AF38" s="141">
        <f t="shared" ref="AF38:AF46" si="28">M38/J38</f>
        <v>0.89345088211539803</v>
      </c>
      <c r="AG38" s="360"/>
    </row>
    <row r="39" spans="1:33" ht="15.75" customHeight="1">
      <c r="A39" s="284" t="s">
        <v>220</v>
      </c>
      <c r="B39" s="114" t="s">
        <v>177</v>
      </c>
      <c r="C39" s="362" t="s">
        <v>178</v>
      </c>
      <c r="D39" s="362"/>
      <c r="E39" s="147">
        <v>19.7</v>
      </c>
      <c r="F39" s="97">
        <v>3144</v>
      </c>
      <c r="G39" s="148">
        <f t="shared" ref="G39:G46" si="29">E39*F39</f>
        <v>61936.799999999996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53">
        <v>13</v>
      </c>
      <c r="M39" s="151">
        <f t="shared" ref="M39:M46" si="30">F39/V39*60</f>
        <v>1079.4849785407725</v>
      </c>
      <c r="N39" s="152">
        <f t="shared" si="23"/>
        <v>83.037306041597887</v>
      </c>
      <c r="O39" s="154">
        <f t="shared" si="24"/>
        <v>0</v>
      </c>
      <c r="P39" s="155">
        <f t="shared" si="25"/>
        <v>-9.2703862660944196</v>
      </c>
      <c r="Q39" s="156">
        <f t="shared" si="26"/>
        <v>0.89957081545064377</v>
      </c>
      <c r="R39" s="289">
        <f>Q55</f>
        <v>0.89216808753062427</v>
      </c>
      <c r="S39" s="157">
        <v>0.20850694444444445</v>
      </c>
      <c r="T39" s="158">
        <v>0.3298611111111111</v>
      </c>
      <c r="U39" s="159"/>
      <c r="V39" s="160">
        <v>174.74999999999997</v>
      </c>
      <c r="W39" s="158"/>
      <c r="X39" s="169"/>
      <c r="Y39" s="12"/>
      <c r="Z39" s="198"/>
      <c r="AA39" s="292"/>
      <c r="AB39" s="293"/>
      <c r="AC39" s="12">
        <v>5</v>
      </c>
      <c r="AD39" s="198"/>
      <c r="AE39" s="115">
        <f t="shared" si="27"/>
        <v>-120.51502145922746</v>
      </c>
      <c r="AF39" s="156">
        <f t="shared" si="28"/>
        <v>0.89957081545064377</v>
      </c>
      <c r="AG39" s="281">
        <f>AF55</f>
        <v>0.89216808753062438</v>
      </c>
    </row>
    <row r="40" spans="1:33" ht="15.75" customHeight="1">
      <c r="A40" s="285"/>
      <c r="B40" s="100" t="s">
        <v>198</v>
      </c>
      <c r="C40" s="361" t="s">
        <v>199</v>
      </c>
      <c r="D40" s="361"/>
      <c r="E40" s="101">
        <v>32.06</v>
      </c>
      <c r="F40" s="102">
        <v>841</v>
      </c>
      <c r="G40" s="103">
        <f t="shared" si="29"/>
        <v>26962.460000000003</v>
      </c>
      <c r="H40" s="26"/>
      <c r="I40" s="104">
        <v>19</v>
      </c>
      <c r="J40" s="105">
        <v>3600</v>
      </c>
      <c r="K40" s="106">
        <f t="shared" ref="K40:K46" si="31">J40/I40</f>
        <v>189.47368421052633</v>
      </c>
      <c r="L40" s="107">
        <v>19</v>
      </c>
      <c r="M40" s="105">
        <f t="shared" si="30"/>
        <v>3210.6044538706246</v>
      </c>
      <c r="N40" s="106">
        <f t="shared" si="23"/>
        <v>168.97918178266445</v>
      </c>
      <c r="O40" s="108">
        <f t="shared" si="24"/>
        <v>0</v>
      </c>
      <c r="P40" s="109">
        <f t="shared" si="25"/>
        <v>-20.494502427861875</v>
      </c>
      <c r="Q40" s="110">
        <f t="shared" si="26"/>
        <v>0.8918345705196179</v>
      </c>
      <c r="R40" s="290"/>
      <c r="S40" s="47">
        <v>0.33422453703703703</v>
      </c>
      <c r="T40" s="48">
        <v>0.34513888888888888</v>
      </c>
      <c r="U40" s="111">
        <v>6.2833333333333297</v>
      </c>
      <c r="V40" s="112">
        <v>15.716666666666672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 t="shared" si="27"/>
        <v>-389.39554612937536</v>
      </c>
      <c r="AF40" s="110">
        <f t="shared" si="28"/>
        <v>0.89183457051961801</v>
      </c>
      <c r="AG40" s="282"/>
    </row>
    <row r="41" spans="1:33" ht="15.75" customHeight="1">
      <c r="A41" s="285"/>
      <c r="B41" s="100" t="s">
        <v>198</v>
      </c>
      <c r="C41" s="361" t="s">
        <v>203</v>
      </c>
      <c r="D41" s="361"/>
      <c r="E41" s="101">
        <v>72.400000000000006</v>
      </c>
      <c r="F41" s="102">
        <v>274</v>
      </c>
      <c r="G41" s="103">
        <f t="shared" si="29"/>
        <v>19837.600000000002</v>
      </c>
      <c r="H41" s="26"/>
      <c r="I41" s="104">
        <v>18</v>
      </c>
      <c r="J41" s="105">
        <v>1800</v>
      </c>
      <c r="K41" s="106">
        <f t="shared" si="31"/>
        <v>100</v>
      </c>
      <c r="L41" s="107">
        <v>18</v>
      </c>
      <c r="M41" s="105">
        <f t="shared" si="30"/>
        <v>1603.9024390243897</v>
      </c>
      <c r="N41" s="106">
        <f t="shared" si="23"/>
        <v>89.10569105691053</v>
      </c>
      <c r="O41" s="108">
        <f t="shared" si="24"/>
        <v>0</v>
      </c>
      <c r="P41" s="109">
        <f t="shared" si="25"/>
        <v>-10.89430894308947</v>
      </c>
      <c r="Q41" s="110">
        <f t="shared" si="26"/>
        <v>0.8910569105691053</v>
      </c>
      <c r="R41" s="290"/>
      <c r="S41" s="47">
        <v>0.34930555555555554</v>
      </c>
      <c r="T41" s="48">
        <v>0.35642361111111109</v>
      </c>
      <c r="U41" s="111">
        <v>5.9999999999999787</v>
      </c>
      <c r="V41" s="112">
        <v>10.250000000000004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 t="shared" si="27"/>
        <v>-196.09756097561035</v>
      </c>
      <c r="AF41" s="110">
        <f t="shared" si="28"/>
        <v>0.89105691056910541</v>
      </c>
      <c r="AG41" s="282"/>
    </row>
    <row r="42" spans="1:33" ht="15.75" customHeight="1">
      <c r="A42" s="285"/>
      <c r="B42" s="100" t="s">
        <v>198</v>
      </c>
      <c r="C42" s="361" t="s">
        <v>202</v>
      </c>
      <c r="D42" s="361"/>
      <c r="E42" s="101">
        <v>71.84</v>
      </c>
      <c r="F42" s="102">
        <v>711</v>
      </c>
      <c r="G42" s="103">
        <f t="shared" si="29"/>
        <v>51078.240000000005</v>
      </c>
      <c r="H42" s="26"/>
      <c r="I42" s="104">
        <v>19</v>
      </c>
      <c r="J42" s="105">
        <v>1800</v>
      </c>
      <c r="K42" s="106">
        <f t="shared" si="31"/>
        <v>94.736842105263165</v>
      </c>
      <c r="L42" s="107">
        <v>19</v>
      </c>
      <c r="M42" s="105">
        <f t="shared" si="30"/>
        <v>1605.7716436637425</v>
      </c>
      <c r="N42" s="106">
        <f t="shared" si="23"/>
        <v>84.514297034933819</v>
      </c>
      <c r="O42" s="108">
        <f t="shared" si="24"/>
        <v>0</v>
      </c>
      <c r="P42" s="109">
        <f t="shared" si="25"/>
        <v>-10.222545070329346</v>
      </c>
      <c r="Q42" s="110">
        <f t="shared" si="26"/>
        <v>0.89209535759096803</v>
      </c>
      <c r="R42" s="290"/>
      <c r="S42" s="47">
        <v>0.36002314814814818</v>
      </c>
      <c r="T42" s="48">
        <v>0.37847222222222221</v>
      </c>
      <c r="U42" s="111">
        <v>5.1833333333333975</v>
      </c>
      <c r="V42" s="112">
        <v>26.56666666666661</v>
      </c>
      <c r="W42" s="113"/>
      <c r="X42" s="116"/>
      <c r="Y42" s="12"/>
      <c r="Z42" s="198"/>
      <c r="AA42" s="276"/>
      <c r="AB42" s="277"/>
      <c r="AC42" s="12">
        <v>1</v>
      </c>
      <c r="AD42" s="198"/>
      <c r="AE42" s="199">
        <f t="shared" si="27"/>
        <v>-194.22835633625755</v>
      </c>
      <c r="AF42" s="200">
        <f t="shared" si="28"/>
        <v>0.89209535759096803</v>
      </c>
      <c r="AG42" s="282"/>
    </row>
    <row r="43" spans="1:33" ht="15.75" customHeight="1">
      <c r="A43" s="285"/>
      <c r="B43" s="100" t="s">
        <v>198</v>
      </c>
      <c r="C43" s="361" t="s">
        <v>226</v>
      </c>
      <c r="D43" s="361"/>
      <c r="E43" s="101">
        <v>56.43</v>
      </c>
      <c r="F43" s="105">
        <v>929</v>
      </c>
      <c r="G43" s="103">
        <f t="shared" si="29"/>
        <v>52423.47</v>
      </c>
      <c r="H43" s="13"/>
      <c r="I43" s="104">
        <v>19</v>
      </c>
      <c r="J43" s="105">
        <v>1800</v>
      </c>
      <c r="K43" s="106">
        <f t="shared" si="31"/>
        <v>94.736842105263165</v>
      </c>
      <c r="L43" s="118">
        <v>19</v>
      </c>
      <c r="M43" s="105">
        <f t="shared" si="30"/>
        <v>1604.7984644913643</v>
      </c>
      <c r="N43" s="106">
        <f t="shared" si="23"/>
        <v>84.463077078492859</v>
      </c>
      <c r="O43" s="108">
        <f t="shared" si="24"/>
        <v>0</v>
      </c>
      <c r="P43" s="109">
        <f t="shared" si="25"/>
        <v>-10.273765026770306</v>
      </c>
      <c r="Q43" s="110">
        <f t="shared" si="26"/>
        <v>0.8915547024952023</v>
      </c>
      <c r="R43" s="290"/>
      <c r="S43" s="47">
        <v>0.38212962962962965</v>
      </c>
      <c r="T43" s="48">
        <v>0.40625</v>
      </c>
      <c r="U43" s="111">
        <v>5.2666666666667172</v>
      </c>
      <c r="V43" s="112">
        <v>34.733333333333299</v>
      </c>
      <c r="W43" s="113"/>
      <c r="X43" s="116"/>
      <c r="Y43" s="12"/>
      <c r="Z43" s="198"/>
      <c r="AA43" s="276"/>
      <c r="AB43" s="277"/>
      <c r="AC43" s="12">
        <v>1</v>
      </c>
      <c r="AD43" s="198"/>
      <c r="AE43" s="199">
        <f t="shared" si="27"/>
        <v>-195.20153550863574</v>
      </c>
      <c r="AF43" s="200">
        <f t="shared" si="28"/>
        <v>0.89155470249520241</v>
      </c>
      <c r="AG43" s="282"/>
    </row>
    <row r="44" spans="1:33" ht="15.75" customHeight="1">
      <c r="A44" s="285"/>
      <c r="B44" s="100" t="s">
        <v>190</v>
      </c>
      <c r="C44" s="361" t="s">
        <v>191</v>
      </c>
      <c r="D44" s="361"/>
      <c r="E44" s="101">
        <v>57.3</v>
      </c>
      <c r="F44" s="105">
        <v>1098</v>
      </c>
      <c r="G44" s="121">
        <f t="shared" si="29"/>
        <v>62915.399999999994</v>
      </c>
      <c r="H44" s="122"/>
      <c r="I44" s="104">
        <v>22</v>
      </c>
      <c r="J44" s="105">
        <v>1800</v>
      </c>
      <c r="K44" s="106">
        <f t="shared" si="31"/>
        <v>81.818181818181813</v>
      </c>
      <c r="L44" s="107">
        <v>22</v>
      </c>
      <c r="M44" s="105">
        <f t="shared" si="30"/>
        <v>1604.2207792207771</v>
      </c>
      <c r="N44" s="106">
        <f t="shared" si="23"/>
        <v>72.919126328217146</v>
      </c>
      <c r="O44" s="108">
        <f t="shared" si="24"/>
        <v>0</v>
      </c>
      <c r="P44" s="109">
        <f t="shared" si="25"/>
        <v>-8.8990554899646668</v>
      </c>
      <c r="Q44" s="110">
        <f t="shared" si="26"/>
        <v>0.89123376623376516</v>
      </c>
      <c r="R44" s="290"/>
      <c r="S44" s="47">
        <v>0.40972222222222221</v>
      </c>
      <c r="T44" s="48">
        <v>0.43824074074074076</v>
      </c>
      <c r="U44" s="111">
        <v>4.9999999999999822</v>
      </c>
      <c r="V44" s="112">
        <v>41.06666666666672</v>
      </c>
      <c r="W44" s="113"/>
      <c r="X44" s="116"/>
      <c r="Y44" s="12"/>
      <c r="Z44" s="198"/>
      <c r="AA44" s="276"/>
      <c r="AB44" s="277"/>
      <c r="AC44" s="12">
        <v>1</v>
      </c>
      <c r="AD44" s="198"/>
      <c r="AE44" s="199">
        <f t="shared" si="27"/>
        <v>-195.7792207792229</v>
      </c>
      <c r="AF44" s="200">
        <f t="shared" si="28"/>
        <v>0.89123376623376505</v>
      </c>
      <c r="AG44" s="282"/>
    </row>
    <row r="45" spans="1:33" ht="15.75" customHeight="1">
      <c r="A45" s="285"/>
      <c r="B45" s="100" t="s">
        <v>177</v>
      </c>
      <c r="C45" s="361" t="s">
        <v>201</v>
      </c>
      <c r="D45" s="361"/>
      <c r="E45" s="101">
        <v>57.73</v>
      </c>
      <c r="F45" s="105">
        <v>622</v>
      </c>
      <c r="G45" s="121">
        <f t="shared" si="29"/>
        <v>35908.06</v>
      </c>
      <c r="H45" s="62"/>
      <c r="I45" s="104">
        <v>22</v>
      </c>
      <c r="J45" s="105">
        <v>1800</v>
      </c>
      <c r="K45" s="106">
        <f t="shared" si="31"/>
        <v>81.818181818181813</v>
      </c>
      <c r="L45" s="118">
        <v>22</v>
      </c>
      <c r="M45" s="105">
        <f t="shared" si="30"/>
        <v>1605.1612903225782</v>
      </c>
      <c r="N45" s="106">
        <f t="shared" si="23"/>
        <v>72.961876832844467</v>
      </c>
      <c r="O45" s="123">
        <f t="shared" si="24"/>
        <v>0</v>
      </c>
      <c r="P45" s="124">
        <f t="shared" si="25"/>
        <v>-8.8563049853373457</v>
      </c>
      <c r="Q45" s="125">
        <f t="shared" si="26"/>
        <v>0.8917562724014324</v>
      </c>
      <c r="R45" s="290"/>
      <c r="S45" s="47">
        <v>0.44166666666666665</v>
      </c>
      <c r="T45" s="48">
        <v>0.45781250000000001</v>
      </c>
      <c r="U45" s="111">
        <v>4.9333333333332785</v>
      </c>
      <c r="V45" s="112">
        <v>23.250000000000036</v>
      </c>
      <c r="W45" s="113"/>
      <c r="X45" s="116"/>
      <c r="Y45" s="12"/>
      <c r="Z45" s="198"/>
      <c r="AA45" s="276"/>
      <c r="AB45" s="277"/>
      <c r="AC45" s="12">
        <v>1</v>
      </c>
      <c r="AD45" s="198"/>
      <c r="AE45" s="199">
        <f t="shared" si="27"/>
        <v>-194.83870967742178</v>
      </c>
      <c r="AF45" s="200">
        <f t="shared" si="28"/>
        <v>0.89175627240143229</v>
      </c>
      <c r="AG45" s="282"/>
    </row>
    <row r="46" spans="1:33" ht="15.75" customHeight="1">
      <c r="A46" s="285"/>
      <c r="B46" s="100" t="s">
        <v>177</v>
      </c>
      <c r="C46" s="361" t="s">
        <v>200</v>
      </c>
      <c r="D46" s="361"/>
      <c r="E46" s="101">
        <v>57.73</v>
      </c>
      <c r="F46" s="105">
        <v>965</v>
      </c>
      <c r="G46" s="121">
        <f t="shared" si="29"/>
        <v>55709.45</v>
      </c>
      <c r="H46" s="62"/>
      <c r="I46" s="104">
        <v>22</v>
      </c>
      <c r="J46" s="105">
        <v>1800</v>
      </c>
      <c r="K46" s="106">
        <f t="shared" si="31"/>
        <v>81.818181818181813</v>
      </c>
      <c r="L46" s="118">
        <v>22</v>
      </c>
      <c r="M46" s="105">
        <f t="shared" si="30"/>
        <v>1603.8781163434919</v>
      </c>
      <c r="N46" s="106">
        <f t="shared" si="23"/>
        <v>72.903550742885997</v>
      </c>
      <c r="O46" s="123">
        <f t="shared" si="24"/>
        <v>0</v>
      </c>
      <c r="P46" s="124">
        <f t="shared" si="25"/>
        <v>-8.9146310752958158</v>
      </c>
      <c r="Q46" s="125">
        <f t="shared" si="26"/>
        <v>0.89104339796860665</v>
      </c>
      <c r="R46" s="290"/>
      <c r="S46" s="47">
        <v>0.46111111111111114</v>
      </c>
      <c r="T46" s="48">
        <v>0.48618055555555556</v>
      </c>
      <c r="U46" s="111">
        <v>4.7500000000000231</v>
      </c>
      <c r="V46" s="112">
        <v>36.099999999999966</v>
      </c>
      <c r="W46" s="113"/>
      <c r="X46" s="116"/>
      <c r="Y46" s="12"/>
      <c r="Z46" s="198"/>
      <c r="AA46" s="276"/>
      <c r="AB46" s="277"/>
      <c r="AC46" s="12">
        <v>1</v>
      </c>
      <c r="AD46" s="198"/>
      <c r="AE46" s="199">
        <f t="shared" si="27"/>
        <v>-196.12188365650809</v>
      </c>
      <c r="AF46" s="200">
        <f t="shared" si="28"/>
        <v>0.89104339796860665</v>
      </c>
      <c r="AG46" s="282"/>
    </row>
    <row r="47" spans="1:33" ht="15.75" customHeight="1">
      <c r="A47" s="285"/>
      <c r="B47" s="100"/>
      <c r="C47" s="361"/>
      <c r="D47" s="361"/>
      <c r="E47" s="101"/>
      <c r="F47" s="105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12"/>
      <c r="Z47" s="198"/>
      <c r="AA47" s="276"/>
      <c r="AB47" s="277"/>
      <c r="AC47" s="12"/>
      <c r="AD47" s="198"/>
      <c r="AE47" s="199"/>
      <c r="AF47" s="200"/>
      <c r="AG47" s="282"/>
    </row>
    <row r="48" spans="1:33" ht="15.75" customHeight="1">
      <c r="A48" s="285"/>
      <c r="B48" s="100"/>
      <c r="C48" s="361"/>
      <c r="D48" s="361"/>
      <c r="E48" s="101"/>
      <c r="F48" s="105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12"/>
      <c r="Z48" s="198"/>
      <c r="AA48" s="276"/>
      <c r="AB48" s="277"/>
      <c r="AC48" s="12"/>
      <c r="AD48" s="198"/>
      <c r="AE48" s="199"/>
      <c r="AF48" s="200"/>
      <c r="AG48" s="282"/>
    </row>
    <row r="49" spans="1:33" ht="15.75" customHeight="1">
      <c r="A49" s="285"/>
      <c r="B49" s="100"/>
      <c r="C49" s="361"/>
      <c r="D49" s="361"/>
      <c r="E49" s="101"/>
      <c r="F49" s="105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12"/>
      <c r="Z49" s="198"/>
      <c r="AA49" s="276"/>
      <c r="AB49" s="277"/>
      <c r="AC49" s="12"/>
      <c r="AD49" s="198"/>
      <c r="AE49" s="199"/>
      <c r="AF49" s="200"/>
      <c r="AG49" s="282"/>
    </row>
    <row r="50" spans="1:33" ht="15.75" customHeight="1">
      <c r="A50" s="285"/>
      <c r="B50" s="100"/>
      <c r="C50" s="361"/>
      <c r="D50" s="361"/>
      <c r="E50" s="101"/>
      <c r="F50" s="105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12"/>
      <c r="Z50" s="198"/>
      <c r="AA50" s="276"/>
      <c r="AB50" s="277"/>
      <c r="AC50" s="12"/>
      <c r="AD50" s="198"/>
      <c r="AE50" s="199"/>
      <c r="AF50" s="200"/>
      <c r="AG50" s="282"/>
    </row>
    <row r="51" spans="1:33" ht="15.75" customHeight="1">
      <c r="A51" s="285"/>
      <c r="B51" s="100"/>
      <c r="C51" s="361"/>
      <c r="D51" s="361"/>
      <c r="E51" s="101"/>
      <c r="F51" s="105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12"/>
      <c r="Z51" s="198"/>
      <c r="AA51" s="276"/>
      <c r="AB51" s="277"/>
      <c r="AC51" s="12"/>
      <c r="AD51" s="198"/>
      <c r="AE51" s="199"/>
      <c r="AF51" s="200"/>
      <c r="AG51" s="282"/>
    </row>
    <row r="52" spans="1:33" ht="15.75" customHeight="1">
      <c r="A52" s="285"/>
      <c r="B52" s="100"/>
      <c r="C52" s="361"/>
      <c r="D52" s="361"/>
      <c r="E52" s="101"/>
      <c r="F52" s="105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12"/>
      <c r="Z52" s="198"/>
      <c r="AA52" s="276"/>
      <c r="AB52" s="277"/>
      <c r="AC52" s="12"/>
      <c r="AD52" s="198"/>
      <c r="AE52" s="199"/>
      <c r="AF52" s="200"/>
      <c r="AG52" s="282"/>
    </row>
    <row r="53" spans="1:33" ht="15.75" customHeight="1">
      <c r="A53" s="285"/>
      <c r="B53" s="100"/>
      <c r="C53" s="361"/>
      <c r="D53" s="361"/>
      <c r="E53" s="101"/>
      <c r="F53" s="105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12"/>
      <c r="Z53" s="198"/>
      <c r="AA53" s="276"/>
      <c r="AB53" s="277"/>
      <c r="AC53" s="12"/>
      <c r="AD53" s="198"/>
      <c r="AE53" s="199"/>
      <c r="AF53" s="200"/>
      <c r="AG53" s="282"/>
    </row>
    <row r="54" spans="1:33" ht="15.75" customHeight="1">
      <c r="A54" s="285"/>
      <c r="B54" s="100"/>
      <c r="C54" s="361"/>
      <c r="D54" s="361"/>
      <c r="E54" s="182"/>
      <c r="F54" s="105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32">AVERAGE(I39:I54)</f>
        <v>19.25</v>
      </c>
      <c r="J55" s="137">
        <f t="shared" si="32"/>
        <v>1950</v>
      </c>
      <c r="K55" s="138">
        <f t="shared" ref="K55:K56" si="33">J55/I55</f>
        <v>101.2987012987013</v>
      </c>
      <c r="L55" s="136">
        <f t="shared" ref="L55:M55" si="34">AVERAGE(L39:L54)</f>
        <v>19.25</v>
      </c>
      <c r="M55" s="137">
        <f t="shared" si="34"/>
        <v>1739.7277706847176</v>
      </c>
      <c r="N55" s="138">
        <f>M55/L55</f>
        <v>90.375468606998311</v>
      </c>
      <c r="O55" s="139">
        <f>L55-I55</f>
        <v>0</v>
      </c>
      <c r="P55" s="140">
        <f>N55-K55</f>
        <v>-10.923232691702992</v>
      </c>
      <c r="Q55" s="141">
        <f>N55/K55</f>
        <v>0.89216808753062427</v>
      </c>
      <c r="R55" s="291"/>
      <c r="S55" s="142">
        <f>S39</f>
        <v>0.20850694444444445</v>
      </c>
      <c r="T55" s="143">
        <f>INDEX(T39:T54,COUNTA(T39:T54))</f>
        <v>0.48618055555555556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12</v>
      </c>
      <c r="AD55" s="191">
        <f>SUM(AD39:AD54)</f>
        <v>0</v>
      </c>
      <c r="AE55" s="168">
        <f>M55-J55</f>
        <v>-210.2722293152824</v>
      </c>
      <c r="AF55" s="141">
        <f>M55/J55</f>
        <v>0.89216808753062438</v>
      </c>
      <c r="AG55" s="283"/>
    </row>
    <row r="56" spans="1:33" ht="15.75" customHeight="1">
      <c r="A56" s="294" t="s">
        <v>118</v>
      </c>
      <c r="B56" s="100" t="s">
        <v>221</v>
      </c>
      <c r="C56" s="274" t="s">
        <v>222</v>
      </c>
      <c r="D56" s="275"/>
      <c r="E56" s="101">
        <v>27.05</v>
      </c>
      <c r="F56" s="102">
        <v>793</v>
      </c>
      <c r="G56" s="121">
        <f t="shared" ref="G56" si="35">E56*F56</f>
        <v>21450.65</v>
      </c>
      <c r="H56" s="122"/>
      <c r="I56" s="104">
        <v>6</v>
      </c>
      <c r="J56" s="105">
        <v>3273</v>
      </c>
      <c r="K56" s="106">
        <f t="shared" si="33"/>
        <v>545.5</v>
      </c>
      <c r="L56" s="107">
        <v>6</v>
      </c>
      <c r="M56" s="105">
        <f>F56/V56*60</f>
        <v>2958.341968911915</v>
      </c>
      <c r="N56" s="106">
        <f>M56/L56</f>
        <v>493.05699481865253</v>
      </c>
      <c r="O56" s="108">
        <f>L56-I56</f>
        <v>0</v>
      </c>
      <c r="P56" s="109">
        <f>N56-K56</f>
        <v>-52.443005181347473</v>
      </c>
      <c r="Q56" s="110">
        <f>N56/K56</f>
        <v>0.90386250195903306</v>
      </c>
      <c r="R56" s="289">
        <f>Q72</f>
        <v>0.90386250195903306</v>
      </c>
      <c r="S56" s="47">
        <v>0.43680555555555556</v>
      </c>
      <c r="T56" s="48">
        <v>0.44797453703703705</v>
      </c>
      <c r="U56" s="111">
        <v>5.9999999999999787</v>
      </c>
      <c r="V56" s="112">
        <v>16.083333333333343</v>
      </c>
      <c r="W56" s="113"/>
      <c r="X56" s="162"/>
      <c r="Y56" s="12"/>
      <c r="Z56" s="198"/>
      <c r="AA56" s="292"/>
      <c r="AB56" s="293"/>
      <c r="AC56" s="12">
        <v>1</v>
      </c>
      <c r="AD56" s="198"/>
      <c r="AE56" s="115">
        <f>M56-J56</f>
        <v>-314.65803108808495</v>
      </c>
      <c r="AF56" s="156">
        <f>M56/J56</f>
        <v>0.90386250195903306</v>
      </c>
      <c r="AG56" s="281">
        <f>AF72</f>
        <v>0.90386250195903306</v>
      </c>
    </row>
    <row r="57" spans="1:33" ht="15.75" customHeight="1">
      <c r="A57" s="295"/>
      <c r="B57" s="100"/>
      <c r="C57" s="274"/>
      <c r="D57" s="275"/>
      <c r="E57" s="101"/>
      <c r="F57" s="102"/>
      <c r="G57" s="103"/>
      <c r="H57" s="26"/>
      <c r="I57" s="104"/>
      <c r="J57" s="105"/>
      <c r="K57" s="106"/>
      <c r="L57" s="107"/>
      <c r="M57" s="105"/>
      <c r="N57" s="106"/>
      <c r="O57" s="108"/>
      <c r="P57" s="109"/>
      <c r="Q57" s="110"/>
      <c r="R57" s="290"/>
      <c r="S57" s="47"/>
      <c r="T57" s="48"/>
      <c r="U57" s="111"/>
      <c r="V57" s="112"/>
      <c r="W57" s="113"/>
      <c r="X57" s="116"/>
      <c r="Y57" s="12"/>
      <c r="Z57" s="198"/>
      <c r="AA57" s="276"/>
      <c r="AB57" s="277"/>
      <c r="AC57" s="12"/>
      <c r="AD57" s="198"/>
      <c r="AE57" s="117"/>
      <c r="AF57" s="110"/>
      <c r="AG57" s="282"/>
    </row>
    <row r="58" spans="1:33" ht="15.75" customHeight="1">
      <c r="A58" s="295"/>
      <c r="B58" s="100"/>
      <c r="C58" s="274"/>
      <c r="D58" s="275"/>
      <c r="E58" s="101"/>
      <c r="F58" s="102"/>
      <c r="G58" s="103"/>
      <c r="H58" s="26"/>
      <c r="I58" s="104"/>
      <c r="J58" s="105"/>
      <c r="K58" s="106"/>
      <c r="L58" s="107"/>
      <c r="M58" s="105"/>
      <c r="N58" s="106"/>
      <c r="O58" s="108"/>
      <c r="P58" s="109"/>
      <c r="Q58" s="110"/>
      <c r="R58" s="290"/>
      <c r="S58" s="47"/>
      <c r="T58" s="48"/>
      <c r="U58" s="111"/>
      <c r="V58" s="112"/>
      <c r="W58" s="113"/>
      <c r="X58" s="116"/>
      <c r="Y58" s="12"/>
      <c r="Z58" s="198"/>
      <c r="AA58" s="276"/>
      <c r="AB58" s="277"/>
      <c r="AC58" s="12"/>
      <c r="AD58" s="198"/>
      <c r="AE58" s="117"/>
      <c r="AF58" s="110"/>
      <c r="AG58" s="282"/>
    </row>
    <row r="59" spans="1:33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12"/>
      <c r="Z59" s="198"/>
      <c r="AA59" s="276"/>
      <c r="AB59" s="277"/>
      <c r="AC59" s="12"/>
      <c r="AD59" s="198"/>
      <c r="AE59" s="117"/>
      <c r="AF59" s="110"/>
      <c r="AG59" s="282"/>
    </row>
    <row r="60" spans="1:33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12"/>
      <c r="Z60" s="198"/>
      <c r="AA60" s="276"/>
      <c r="AB60" s="277"/>
      <c r="AC60" s="12"/>
      <c r="AD60" s="198"/>
      <c r="AE60" s="117"/>
      <c r="AF60" s="110"/>
      <c r="AG60" s="282"/>
    </row>
    <row r="61" spans="1:33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12"/>
      <c r="Z61" s="198"/>
      <c r="AA61" s="276"/>
      <c r="AB61" s="277"/>
      <c r="AC61" s="12"/>
      <c r="AD61" s="198"/>
      <c r="AE61" s="117"/>
      <c r="AF61" s="110"/>
      <c r="AG61" s="282"/>
    </row>
    <row r="62" spans="1:33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12"/>
      <c r="Z62" s="198"/>
      <c r="AA62" s="276"/>
      <c r="AB62" s="277"/>
      <c r="AC62" s="12"/>
      <c r="AD62" s="198"/>
      <c r="AE62" s="117"/>
      <c r="AF62" s="110"/>
      <c r="AG62" s="282"/>
    </row>
    <row r="63" spans="1:33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17"/>
      <c r="AF63" s="110"/>
      <c r="AG63" s="282"/>
    </row>
    <row r="64" spans="1:33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27"/>
      <c r="Y64" s="12"/>
      <c r="Z64" s="198"/>
      <c r="AA64" s="276"/>
      <c r="AB64" s="277"/>
      <c r="AC64" s="12"/>
      <c r="AD64" s="198"/>
      <c r="AE64" s="117"/>
      <c r="AF64" s="110"/>
      <c r="AG64" s="282"/>
    </row>
    <row r="65" spans="1:33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27"/>
      <c r="Y65" s="12"/>
      <c r="Z65" s="198"/>
      <c r="AA65" s="276"/>
      <c r="AB65" s="277"/>
      <c r="AC65" s="12"/>
      <c r="AD65" s="198"/>
      <c r="AE65" s="117"/>
      <c r="AF65" s="110"/>
      <c r="AG65" s="282"/>
    </row>
    <row r="66" spans="1:33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27"/>
      <c r="Y66" s="12"/>
      <c r="Z66" s="198"/>
      <c r="AA66" s="276"/>
      <c r="AB66" s="277"/>
      <c r="AC66" s="12"/>
      <c r="AD66" s="198"/>
      <c r="AE66" s="117"/>
      <c r="AF66" s="110"/>
      <c r="AG66" s="282"/>
    </row>
    <row r="67" spans="1:33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27"/>
      <c r="Y67" s="12"/>
      <c r="Z67" s="198"/>
      <c r="AA67" s="276"/>
      <c r="AB67" s="277"/>
      <c r="AC67" s="12"/>
      <c r="AD67" s="198"/>
      <c r="AE67" s="117"/>
      <c r="AF67" s="110"/>
      <c r="AG67" s="282"/>
    </row>
    <row r="68" spans="1:33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27"/>
      <c r="Y68" s="12"/>
      <c r="Z68" s="198"/>
      <c r="AA68" s="276"/>
      <c r="AB68" s="277"/>
      <c r="AC68" s="12"/>
      <c r="AD68" s="198"/>
      <c r="AE68" s="117"/>
      <c r="AF68" s="110"/>
      <c r="AG68" s="282"/>
    </row>
    <row r="69" spans="1:33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27"/>
      <c r="Y69" s="12"/>
      <c r="Z69" s="198"/>
      <c r="AA69" s="276"/>
      <c r="AB69" s="277"/>
      <c r="AC69" s="12"/>
      <c r="AD69" s="198"/>
      <c r="AE69" s="117"/>
      <c r="AF69" s="110"/>
      <c r="AG69" s="282"/>
    </row>
    <row r="70" spans="1:33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27"/>
      <c r="Y70" s="12"/>
      <c r="Z70" s="198"/>
      <c r="AA70" s="276"/>
      <c r="AB70" s="277"/>
      <c r="AC70" s="12"/>
      <c r="AD70" s="198"/>
      <c r="AE70" s="117"/>
      <c r="AF70" s="110"/>
      <c r="AG70" s="282"/>
    </row>
    <row r="71" spans="1:33" ht="15.75" customHeight="1">
      <c r="A71" s="296"/>
      <c r="B71" s="163"/>
      <c r="C71" s="274"/>
      <c r="D71" s="275"/>
      <c r="E71" s="164"/>
      <c r="F71" s="128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36">AVERAGE(I56:I71)</f>
        <v>6</v>
      </c>
      <c r="J72" s="137">
        <f t="shared" si="36"/>
        <v>3273</v>
      </c>
      <c r="K72" s="138">
        <f t="shared" ref="K72" si="37">J72/I72</f>
        <v>545.5</v>
      </c>
      <c r="L72" s="136">
        <f t="shared" ref="L72:M72" si="38">AVERAGE(L56:L71)</f>
        <v>6</v>
      </c>
      <c r="M72" s="137">
        <f t="shared" si="38"/>
        <v>2958.341968911915</v>
      </c>
      <c r="N72" s="138">
        <f>M72/L72</f>
        <v>493.05699481865253</v>
      </c>
      <c r="O72" s="139">
        <f>L72-I72</f>
        <v>0</v>
      </c>
      <c r="P72" s="140">
        <f>N72-K72</f>
        <v>-52.443005181347473</v>
      </c>
      <c r="Q72" s="141">
        <f>N72/K72</f>
        <v>0.90386250195903306</v>
      </c>
      <c r="R72" s="291"/>
      <c r="S72" s="142">
        <f>S56</f>
        <v>0.43680555555555556</v>
      </c>
      <c r="T72" s="143">
        <f>INDEX(T56:T71,COUNTA(T56:T71))</f>
        <v>0.44797453703703705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1</v>
      </c>
      <c r="AD72" s="191">
        <f>SUM(AD56:AD71)</f>
        <v>0</v>
      </c>
      <c r="AE72" s="168">
        <f>M72-J72</f>
        <v>-314.65803108808495</v>
      </c>
      <c r="AF72" s="141">
        <f>M72/J72</f>
        <v>0.90386250195903306</v>
      </c>
      <c r="AG72" s="283"/>
    </row>
    <row r="73" spans="1:33" ht="15.75" customHeight="1">
      <c r="A73" s="284" t="s">
        <v>229</v>
      </c>
      <c r="B73" s="146" t="s">
        <v>183</v>
      </c>
      <c r="C73" s="287" t="s">
        <v>208</v>
      </c>
      <c r="D73" s="288"/>
      <c r="E73" s="147">
        <v>56.79</v>
      </c>
      <c r="F73" s="97">
        <v>1551</v>
      </c>
      <c r="G73" s="148">
        <f t="shared" ref="G73:G75" si="39">E73*F73</f>
        <v>88081.29</v>
      </c>
      <c r="H73" s="149"/>
      <c r="I73" s="150">
        <v>23</v>
      </c>
      <c r="J73" s="151">
        <v>2000</v>
      </c>
      <c r="K73" s="152">
        <f>J73/I73</f>
        <v>86.956521739130437</v>
      </c>
      <c r="L73" s="153">
        <v>23</v>
      </c>
      <c r="M73" s="151">
        <f>F73/V73*60</f>
        <v>1779.3499043977047</v>
      </c>
      <c r="N73" s="152">
        <f>M73/L73</f>
        <v>77.363039321639334</v>
      </c>
      <c r="O73" s="154">
        <f>L73-I73</f>
        <v>0</v>
      </c>
      <c r="P73" s="155">
        <f>N73-K73</f>
        <v>-9.5934824174911029</v>
      </c>
      <c r="Q73" s="156">
        <f>N73/K73</f>
        <v>0.88967495219885229</v>
      </c>
      <c r="R73" s="289">
        <f>Q89</f>
        <v>0.88969782086298355</v>
      </c>
      <c r="S73" s="157">
        <v>0.70833333333333337</v>
      </c>
      <c r="T73" s="158">
        <v>0.74465277777777783</v>
      </c>
      <c r="U73" s="159"/>
      <c r="V73" s="160">
        <v>52.300000000000026</v>
      </c>
      <c r="W73" s="158"/>
      <c r="X73" s="169"/>
      <c r="Y73" s="196"/>
      <c r="Z73" s="197"/>
      <c r="AA73" s="292"/>
      <c r="AB73" s="293"/>
      <c r="AC73" s="196">
        <v>1</v>
      </c>
      <c r="AD73" s="197"/>
      <c r="AE73" s="115">
        <f>M73-J73</f>
        <v>-220.65009560229532</v>
      </c>
      <c r="AF73" s="156">
        <f>M73/J73</f>
        <v>0.88967495219885229</v>
      </c>
      <c r="AG73" s="281">
        <f>AF89</f>
        <v>0.88969782086298355</v>
      </c>
    </row>
    <row r="74" spans="1:33" ht="15.75" customHeight="1">
      <c r="A74" s="285"/>
      <c r="B74" s="163" t="s">
        <v>183</v>
      </c>
      <c r="C74" s="274" t="s">
        <v>209</v>
      </c>
      <c r="D74" s="275"/>
      <c r="E74" s="101">
        <v>56.87</v>
      </c>
      <c r="F74" s="102">
        <v>1228</v>
      </c>
      <c r="G74" s="103">
        <f t="shared" si="39"/>
        <v>69836.36</v>
      </c>
      <c r="H74" s="26"/>
      <c r="I74" s="104">
        <v>23</v>
      </c>
      <c r="J74" s="105">
        <v>2000</v>
      </c>
      <c r="K74" s="106">
        <f t="shared" ref="K74:K75" si="40">J74/I74</f>
        <v>86.956521739130437</v>
      </c>
      <c r="L74" s="107">
        <v>23</v>
      </c>
      <c r="M74" s="105">
        <f>F74/V74*60</f>
        <v>1779.7101449275397</v>
      </c>
      <c r="N74" s="106">
        <f>M74/L74</f>
        <v>77.378701953371291</v>
      </c>
      <c r="O74" s="108">
        <f>L74-I74</f>
        <v>0</v>
      </c>
      <c r="P74" s="109">
        <f>N74-K74</f>
        <v>-9.5778197857591465</v>
      </c>
      <c r="Q74" s="110">
        <f>N74/K74</f>
        <v>0.88985507246376983</v>
      </c>
      <c r="R74" s="290"/>
      <c r="S74" s="47">
        <v>0.74791666666666667</v>
      </c>
      <c r="T74" s="48">
        <v>0.77666666666666662</v>
      </c>
      <c r="U74" s="111">
        <v>4.6999999999999353</v>
      </c>
      <c r="V74" s="112">
        <v>41.39999999999992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-220.28985507246034</v>
      </c>
      <c r="AF74" s="110">
        <f>M74/J74</f>
        <v>0.88985507246376983</v>
      </c>
      <c r="AG74" s="282"/>
    </row>
    <row r="75" spans="1:33" ht="15.75" customHeight="1">
      <c r="A75" s="285"/>
      <c r="B75" s="163" t="s">
        <v>183</v>
      </c>
      <c r="C75" s="274" t="s">
        <v>210</v>
      </c>
      <c r="D75" s="275"/>
      <c r="E75" s="101">
        <v>47.6</v>
      </c>
      <c r="F75" s="102">
        <v>1449</v>
      </c>
      <c r="G75" s="103">
        <f t="shared" si="39"/>
        <v>68972.400000000009</v>
      </c>
      <c r="H75" s="26"/>
      <c r="I75" s="104">
        <v>23</v>
      </c>
      <c r="J75" s="105">
        <v>2000</v>
      </c>
      <c r="K75" s="106">
        <f t="shared" si="40"/>
        <v>86.956521739130437</v>
      </c>
      <c r="L75" s="107">
        <v>23</v>
      </c>
      <c r="M75" s="105">
        <f>F75/V75*60</f>
        <v>1779.1268758526576</v>
      </c>
      <c r="N75" s="106">
        <f>M75/L75</f>
        <v>77.353342428376422</v>
      </c>
      <c r="O75" s="108">
        <f>L75-I75</f>
        <v>0</v>
      </c>
      <c r="P75" s="109">
        <f>N75-K75</f>
        <v>-9.6031793107540153</v>
      </c>
      <c r="Q75" s="110">
        <f>N75/K75</f>
        <v>0.88956343792632886</v>
      </c>
      <c r="R75" s="290"/>
      <c r="S75" s="47">
        <v>0.77995370370370365</v>
      </c>
      <c r="T75" s="48">
        <v>0.81388888888888888</v>
      </c>
      <c r="U75" s="111">
        <v>4.7333333333333272</v>
      </c>
      <c r="V75" s="112">
        <v>48.866666666666738</v>
      </c>
      <c r="W75" s="113"/>
      <c r="X75" s="116"/>
      <c r="Y75" s="12"/>
      <c r="Z75" s="198"/>
      <c r="AA75" s="276"/>
      <c r="AB75" s="277"/>
      <c r="AC75" s="12">
        <v>1</v>
      </c>
      <c r="AD75" s="198"/>
      <c r="AE75" s="117">
        <f>M75-J75</f>
        <v>-220.87312414734242</v>
      </c>
      <c r="AF75" s="110">
        <f>M75/J75</f>
        <v>0.88956343792632875</v>
      </c>
      <c r="AG75" s="282"/>
    </row>
    <row r="76" spans="1:33" ht="15.75" customHeight="1">
      <c r="A76" s="285"/>
      <c r="B76" s="163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63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63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63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119"/>
      <c r="T79" s="120"/>
      <c r="U79" s="111"/>
      <c r="V79" s="112"/>
      <c r="W79" s="120"/>
      <c r="X79" s="189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63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119"/>
      <c r="T80" s="120"/>
      <c r="U80" s="111"/>
      <c r="V80" s="112"/>
      <c r="W80" s="120"/>
      <c r="X80" s="189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63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119"/>
      <c r="T81" s="120"/>
      <c r="U81" s="111"/>
      <c r="V81" s="112"/>
      <c r="W81" s="120"/>
      <c r="X81" s="189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63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119"/>
      <c r="T82" s="120"/>
      <c r="U82" s="111"/>
      <c r="V82" s="112"/>
      <c r="W82" s="120"/>
      <c r="X82" s="189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63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119"/>
      <c r="T83" s="120"/>
      <c r="U83" s="111"/>
      <c r="V83" s="112"/>
      <c r="W83" s="120"/>
      <c r="X83" s="189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63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119"/>
      <c r="T84" s="120"/>
      <c r="U84" s="111"/>
      <c r="V84" s="112"/>
      <c r="W84" s="120"/>
      <c r="X84" s="189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63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119"/>
      <c r="T85" s="120"/>
      <c r="U85" s="111"/>
      <c r="V85" s="112"/>
      <c r="W85" s="120"/>
      <c r="X85" s="189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63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119"/>
      <c r="T86" s="120"/>
      <c r="U86" s="111"/>
      <c r="V86" s="112"/>
      <c r="W86" s="120"/>
      <c r="X86" s="189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63"/>
      <c r="C87" s="274"/>
      <c r="D87" s="275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119"/>
      <c r="T87" s="120"/>
      <c r="U87" s="111"/>
      <c r="V87" s="112"/>
      <c r="W87" s="120"/>
      <c r="X87" s="189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41">AVERAGE(I73:I88)</f>
        <v>23</v>
      </c>
      <c r="J89" s="137">
        <f t="shared" si="41"/>
        <v>2000</v>
      </c>
      <c r="K89" s="138">
        <f t="shared" ref="K89" si="42">J89/I89</f>
        <v>86.956521739130437</v>
      </c>
      <c r="L89" s="136">
        <f t="shared" ref="L89:M89" si="43">AVERAGE(L73:L88)</f>
        <v>23</v>
      </c>
      <c r="M89" s="137">
        <f t="shared" si="43"/>
        <v>1779.3956417259672</v>
      </c>
      <c r="N89" s="138">
        <f>M89/L89</f>
        <v>77.365027901129011</v>
      </c>
      <c r="O89" s="139">
        <f>L89-I89</f>
        <v>0</v>
      </c>
      <c r="P89" s="140">
        <f>N89-K89</f>
        <v>-9.5914938380014263</v>
      </c>
      <c r="Q89" s="141">
        <f>N89/K89</f>
        <v>0.88969782086298355</v>
      </c>
      <c r="R89" s="291"/>
      <c r="S89" s="142">
        <f>S73</f>
        <v>0.70833333333333337</v>
      </c>
      <c r="T89" s="143">
        <f>INDEX(T73:T88,COUNTA(T73:T88))</f>
        <v>0.81388888888888888</v>
      </c>
      <c r="U89" s="144"/>
      <c r="V89" s="166"/>
      <c r="W89" s="167"/>
      <c r="X89" s="138"/>
      <c r="Y89" s="179">
        <f t="shared" ref="Y89:Z89" si="44">SUM(Y73:Y88)</f>
        <v>0</v>
      </c>
      <c r="Z89" s="180">
        <f t="shared" si="44"/>
        <v>0</v>
      </c>
      <c r="AA89" s="279"/>
      <c r="AB89" s="280"/>
      <c r="AC89" s="179">
        <f t="shared" ref="AC89:AD89" si="45">SUM(AC73:AC88)</f>
        <v>3</v>
      </c>
      <c r="AD89" s="180">
        <f t="shared" si="45"/>
        <v>0</v>
      </c>
      <c r="AE89" s="168">
        <f>M89-J89</f>
        <v>-220.60435827403285</v>
      </c>
      <c r="AF89" s="141">
        <f>M89/J89</f>
        <v>0.88969782086298355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207</v>
      </c>
      <c r="D90" s="288"/>
      <c r="E90" s="147">
        <v>57.3</v>
      </c>
      <c r="F90" s="159">
        <v>881</v>
      </c>
      <c r="G90" s="148">
        <f t="shared" ref="G90:G93" si="46">E90*F90</f>
        <v>50481.299999999996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1781.7977528089918</v>
      </c>
      <c r="N90" s="152">
        <f>M90/L90</f>
        <v>84.847512038523419</v>
      </c>
      <c r="O90" s="154">
        <f>L90-I90</f>
        <v>0</v>
      </c>
      <c r="P90" s="155">
        <f>N90-K90</f>
        <v>-10.390583199571822</v>
      </c>
      <c r="Q90" s="156">
        <f>N90/K90</f>
        <v>0.89089887640449583</v>
      </c>
      <c r="R90" s="289">
        <f>Q106</f>
        <v>0.89030971754843391</v>
      </c>
      <c r="S90" s="157">
        <v>0.70856481481481481</v>
      </c>
      <c r="T90" s="158">
        <v>0.72916666666666663</v>
      </c>
      <c r="U90" s="159"/>
      <c r="V90" s="160">
        <v>29.666666666666615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-218.20224719100815</v>
      </c>
      <c r="AF90" s="156">
        <f>M90/J90</f>
        <v>0.89089887640449594</v>
      </c>
      <c r="AG90" s="358">
        <f>AF106</f>
        <v>0.8903097175484338</v>
      </c>
    </row>
    <row r="91" spans="1:33" ht="15.75" customHeight="1">
      <c r="A91" s="295"/>
      <c r="B91" s="163" t="s">
        <v>183</v>
      </c>
      <c r="C91" s="274" t="s">
        <v>206</v>
      </c>
      <c r="D91" s="275"/>
      <c r="E91" s="101">
        <v>50.67</v>
      </c>
      <c r="F91" s="111">
        <v>510</v>
      </c>
      <c r="G91" s="103">
        <f t="shared" si="46"/>
        <v>25841.7</v>
      </c>
      <c r="H91" s="26"/>
      <c r="I91" s="104">
        <v>20</v>
      </c>
      <c r="J91" s="105">
        <v>2000</v>
      </c>
      <c r="K91" s="106">
        <f t="shared" ref="K91:K93" si="47">J91/I91</f>
        <v>100</v>
      </c>
      <c r="L91" s="107">
        <v>20</v>
      </c>
      <c r="M91" s="105">
        <f>F91/V91*60</f>
        <v>1780.795344325895</v>
      </c>
      <c r="N91" s="106">
        <f>M91/L91</f>
        <v>89.039767216294749</v>
      </c>
      <c r="O91" s="108">
        <f>L91-I91</f>
        <v>0</v>
      </c>
      <c r="P91" s="109">
        <f>N91-K91</f>
        <v>-10.960232783705251</v>
      </c>
      <c r="Q91" s="110">
        <f>N91/K91</f>
        <v>0.89039767216294752</v>
      </c>
      <c r="R91" s="290"/>
      <c r="S91" s="47">
        <v>0.73263888888888884</v>
      </c>
      <c r="T91" s="48">
        <v>0.74457175925925922</v>
      </c>
      <c r="U91" s="111">
        <v>4.9999999999999822</v>
      </c>
      <c r="V91" s="112">
        <v>17.183333333333355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-219.20465567410497</v>
      </c>
      <c r="AF91" s="110">
        <f>M91/J91</f>
        <v>0.89039767216294752</v>
      </c>
      <c r="AG91" s="359"/>
    </row>
    <row r="92" spans="1:33" ht="15.75" customHeight="1">
      <c r="A92" s="295"/>
      <c r="B92" s="163" t="s">
        <v>183</v>
      </c>
      <c r="C92" s="274" t="s">
        <v>211</v>
      </c>
      <c r="D92" s="275"/>
      <c r="E92" s="101">
        <v>54.09</v>
      </c>
      <c r="F92" s="111">
        <v>1430</v>
      </c>
      <c r="G92" s="103">
        <f t="shared" si="46"/>
        <v>77348.700000000012</v>
      </c>
      <c r="H92" s="26"/>
      <c r="I92" s="104">
        <v>19</v>
      </c>
      <c r="J92" s="105">
        <v>2000</v>
      </c>
      <c r="K92" s="106">
        <f t="shared" si="47"/>
        <v>105.26315789473684</v>
      </c>
      <c r="L92" s="107">
        <v>19</v>
      </c>
      <c r="M92" s="105">
        <f>F92/V92*60</f>
        <v>1779.467680608366</v>
      </c>
      <c r="N92" s="106">
        <f>M92/L92</f>
        <v>93.656193716229794</v>
      </c>
      <c r="O92" s="108">
        <f>L92-I92</f>
        <v>0</v>
      </c>
      <c r="P92" s="109">
        <f>N92-K92</f>
        <v>-11.606964178507042</v>
      </c>
      <c r="Q92" s="110">
        <f>N92/K92</f>
        <v>0.88973384030418312</v>
      </c>
      <c r="R92" s="290"/>
      <c r="S92" s="47">
        <v>0.74791666666666667</v>
      </c>
      <c r="T92" s="48">
        <v>0.78140046296296295</v>
      </c>
      <c r="U92" s="111">
        <v>4.8166666666667268</v>
      </c>
      <c r="V92" s="112">
        <v>48.21666666666664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-220.53231939163402</v>
      </c>
      <c r="AF92" s="110">
        <f>M92/J92</f>
        <v>0.88973384030418301</v>
      </c>
      <c r="AG92" s="359"/>
    </row>
    <row r="93" spans="1:33" ht="15.75" customHeight="1">
      <c r="A93" s="295"/>
      <c r="B93" s="163" t="s">
        <v>183</v>
      </c>
      <c r="C93" s="274" t="s">
        <v>213</v>
      </c>
      <c r="D93" s="275"/>
      <c r="E93" s="101">
        <v>58.17</v>
      </c>
      <c r="F93" s="111">
        <v>1512</v>
      </c>
      <c r="G93" s="103">
        <f t="shared" si="46"/>
        <v>87953.040000000008</v>
      </c>
      <c r="H93" s="26"/>
      <c r="I93" s="104">
        <v>19</v>
      </c>
      <c r="J93" s="105">
        <v>1800</v>
      </c>
      <c r="K93" s="106">
        <f t="shared" si="47"/>
        <v>94.736842105263165</v>
      </c>
      <c r="L93" s="107">
        <v>19</v>
      </c>
      <c r="M93" s="105">
        <f>F93/V93*60</f>
        <v>1602.3550191345303</v>
      </c>
      <c r="N93" s="106">
        <f>M93/L93</f>
        <v>84.334474691291064</v>
      </c>
      <c r="O93" s="108">
        <f>L93-I93</f>
        <v>0</v>
      </c>
      <c r="P93" s="109">
        <f>N93-K93</f>
        <v>-10.402367413972101</v>
      </c>
      <c r="Q93" s="110">
        <f>N93/K93</f>
        <v>0.89019723285251673</v>
      </c>
      <c r="R93" s="290"/>
      <c r="S93" s="47">
        <v>0.78498842592592588</v>
      </c>
      <c r="T93" s="48">
        <v>0.82430555555555551</v>
      </c>
      <c r="U93" s="111">
        <v>5.1666666666666217</v>
      </c>
      <c r="V93" s="112">
        <v>56.616666666666674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-197.64498086546973</v>
      </c>
      <c r="AF93" s="110">
        <f>M93/J93</f>
        <v>0.89019723285251684</v>
      </c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48">AVERAGE(I90:I105)</f>
        <v>19.75</v>
      </c>
      <c r="J106" s="137">
        <f t="shared" si="48"/>
        <v>1950</v>
      </c>
      <c r="K106" s="138">
        <f t="shared" ref="K106" si="49">J106/I106</f>
        <v>98.734177215189874</v>
      </c>
      <c r="L106" s="136">
        <f t="shared" ref="L106:M106" si="50">AVERAGE(L90:L105)</f>
        <v>19.75</v>
      </c>
      <c r="M106" s="137">
        <f t="shared" si="50"/>
        <v>1736.1039492194459</v>
      </c>
      <c r="N106" s="138">
        <f>M106/L106</f>
        <v>87.90399742883271</v>
      </c>
      <c r="O106" s="139">
        <f>L106-I106</f>
        <v>0</v>
      </c>
      <c r="P106" s="140">
        <f>N106-K106</f>
        <v>-10.830179786357164</v>
      </c>
      <c r="Q106" s="141">
        <f>N106/K106</f>
        <v>0.89030971754843391</v>
      </c>
      <c r="R106" s="291"/>
      <c r="S106" s="142">
        <f>S90</f>
        <v>0.70856481481481481</v>
      </c>
      <c r="T106" s="143">
        <f>INDEX(T90:T105,COUNTA(T90:T105))</f>
        <v>0.82430555555555551</v>
      </c>
      <c r="U106" s="144"/>
      <c r="V106" s="166"/>
      <c r="W106" s="187"/>
      <c r="X106" s="188"/>
      <c r="Y106" s="179">
        <f t="shared" ref="Y106:Z106" si="51">SUM(Y90:Y105)</f>
        <v>0</v>
      </c>
      <c r="Z106" s="180">
        <f t="shared" si="51"/>
        <v>0</v>
      </c>
      <c r="AA106" s="279"/>
      <c r="AB106" s="280"/>
      <c r="AC106" s="179">
        <f t="shared" ref="AC106:AD106" si="52">SUM(AC90:AC105)</f>
        <v>4</v>
      </c>
      <c r="AD106" s="180">
        <f t="shared" si="52"/>
        <v>0</v>
      </c>
      <c r="AE106" s="168">
        <f>M106-J106</f>
        <v>-213.89605078055411</v>
      </c>
      <c r="AF106" s="141">
        <f>M106/J106</f>
        <v>0.8903097175484338</v>
      </c>
      <c r="AG106" s="360"/>
    </row>
    <row r="108" spans="1:33">
      <c r="AA108" s="273" t="s">
        <v>160</v>
      </c>
      <c r="AB108" s="273"/>
    </row>
    <row r="109" spans="1:33">
      <c r="AA109" s="273" t="s">
        <v>161</v>
      </c>
      <c r="AB109" s="273"/>
    </row>
    <row r="110" spans="1:33">
      <c r="AA110" s="273" t="s">
        <v>162</v>
      </c>
      <c r="AB110" s="273"/>
    </row>
    <row r="111" spans="1:33">
      <c r="AA111" s="273" t="s">
        <v>163</v>
      </c>
      <c r="AB111" s="273"/>
    </row>
    <row r="112" spans="1:33">
      <c r="AA112" s="273" t="s">
        <v>164</v>
      </c>
      <c r="AB112" s="273"/>
    </row>
    <row r="113" spans="27:28">
      <c r="AA113" s="273" t="s">
        <v>165</v>
      </c>
      <c r="AB113" s="273"/>
    </row>
    <row r="114" spans="27:28">
      <c r="AA114" s="273" t="s">
        <v>166</v>
      </c>
      <c r="AB114" s="273"/>
    </row>
    <row r="115" spans="27:28">
      <c r="AA115" s="273" t="s">
        <v>167</v>
      </c>
      <c r="AB115" s="273"/>
    </row>
    <row r="116" spans="27:28">
      <c r="AA116" s="273" t="s">
        <v>168</v>
      </c>
      <c r="AB116" s="273"/>
    </row>
    <row r="117" spans="27:28">
      <c r="AA117" s="273" t="s">
        <v>169</v>
      </c>
      <c r="AB117" s="273"/>
    </row>
    <row r="118" spans="27:28">
      <c r="AA118" s="273" t="s">
        <v>170</v>
      </c>
      <c r="AB118" s="273"/>
    </row>
    <row r="119" spans="27:28">
      <c r="AA119" s="273" t="s">
        <v>171</v>
      </c>
      <c r="AB119" s="273"/>
    </row>
    <row r="120" spans="27:28">
      <c r="AA120" s="273" t="s">
        <v>172</v>
      </c>
      <c r="AB120" s="273"/>
    </row>
  </sheetData>
  <mergeCells count="269">
    <mergeCell ref="AA118:AB118"/>
    <mergeCell ref="AA119:AB119"/>
    <mergeCell ref="AA120:AB120"/>
    <mergeCell ref="AA112:AB112"/>
    <mergeCell ref="AA113:AB113"/>
    <mergeCell ref="AA114:AB114"/>
    <mergeCell ref="AA115:AB115"/>
    <mergeCell ref="AA116:AB116"/>
    <mergeCell ref="AA117:AB117"/>
    <mergeCell ref="AA106:AB106"/>
    <mergeCell ref="AA108:AB108"/>
    <mergeCell ref="AA109:AB109"/>
    <mergeCell ref="AA110:AB110"/>
    <mergeCell ref="AA111:AB111"/>
    <mergeCell ref="C103:D103"/>
    <mergeCell ref="AA103:AB103"/>
    <mergeCell ref="C104:D104"/>
    <mergeCell ref="AA104:AB104"/>
    <mergeCell ref="C105:D105"/>
    <mergeCell ref="AA105:AB105"/>
    <mergeCell ref="AA93:AB93"/>
    <mergeCell ref="C94:D94"/>
    <mergeCell ref="AA94:AB94"/>
    <mergeCell ref="C95:D95"/>
    <mergeCell ref="AA95:AB95"/>
    <mergeCell ref="C96:D96"/>
    <mergeCell ref="AA96:AB96"/>
    <mergeCell ref="A90:A106"/>
    <mergeCell ref="C90:D90"/>
    <mergeCell ref="R90:R106"/>
    <mergeCell ref="AA90:AB90"/>
    <mergeCell ref="C100:D100"/>
    <mergeCell ref="AA100:AB100"/>
    <mergeCell ref="C101:D101"/>
    <mergeCell ref="AA101:AB101"/>
    <mergeCell ref="C102:D102"/>
    <mergeCell ref="AA102:AB102"/>
    <mergeCell ref="C97:D97"/>
    <mergeCell ref="AA97:AB97"/>
    <mergeCell ref="C98:D98"/>
    <mergeCell ref="AA98:AB98"/>
    <mergeCell ref="C99:D99"/>
    <mergeCell ref="AA99:AB99"/>
    <mergeCell ref="C106:D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06">
    <cfRule type="cellIs" dxfId="134" priority="2" operator="greaterThan">
      <formula>0</formula>
    </cfRule>
  </conditionalFormatting>
  <conditionalFormatting sqref="P5:P106 AE5:AE106">
    <cfRule type="cellIs" dxfId="133" priority="5" operator="lessThan">
      <formula>0</formula>
    </cfRule>
  </conditionalFormatting>
  <conditionalFormatting sqref="Q5:Q106 AF5:AF106">
    <cfRule type="cellIs" dxfId="132" priority="3" operator="greaterThan">
      <formula>1</formula>
    </cfRule>
    <cfRule type="cellIs" dxfId="131" priority="4" operator="lessThan">
      <formula>0.8</formula>
    </cfRule>
  </conditionalFormatting>
  <conditionalFormatting sqref="AG5 R5:R106 AG39:AG57 AG73:AG90">
    <cfRule type="cellIs" dxfId="130" priority="6" operator="lessThan">
      <formula>0.8</formula>
    </cfRule>
  </conditionalFormatting>
  <conditionalFormatting sqref="AG22">
    <cfRule type="cellIs" dxfId="129" priority="9" operator="lessThan">
      <formula>0.8</formula>
    </cfRule>
  </conditionalFormatting>
  <conditionalFormatting sqref="AG37">
    <cfRule type="cellIs" dxfId="128" priority="8" operator="lessThan">
      <formula>0.8</formula>
    </cfRule>
  </conditionalFormatting>
  <conditionalFormatting sqref="AG63:AG71">
    <cfRule type="cellIs" dxfId="127" priority="7" operator="lessThan">
      <formula>0.8</formula>
    </cfRule>
  </conditionalFormatting>
  <conditionalFormatting sqref="AG105">
    <cfRule type="cellIs" dxfId="126" priority="1" operator="lessThan">
      <formula>0.8</formula>
    </cfRule>
  </conditionalFormatting>
  <dataValidations count="1">
    <dataValidation type="list" allowBlank="1" showInputMessage="1" showErrorMessage="1" sqref="AA5:AB106" xr:uid="{11C7ED36-E697-43C5-B98C-C8AE9922A6E1}">
      <formula1>$AA$108:$AA$120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0C86-15CE-4940-9384-F04273A8B462}">
  <sheetPr>
    <tabColor theme="9" tint="0.59999389629810485"/>
  </sheetPr>
  <dimension ref="B1:AR42"/>
  <sheetViews>
    <sheetView zoomScale="70" zoomScaleNormal="70" workbookViewId="0">
      <selection activeCell="R25" sqref="R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232</v>
      </c>
      <c r="D3" s="263"/>
      <c r="E3" s="3" t="s">
        <v>2</v>
      </c>
      <c r="F3" s="264">
        <f>'0205(18度C)'!D1+'0205(4度C)'!D1</f>
        <v>141990</v>
      </c>
      <c r="G3" s="265"/>
      <c r="H3" s="3" t="s">
        <v>3</v>
      </c>
      <c r="I3" s="266">
        <f>'0205(18度C)'!F1+'0205(4度C)'!F1</f>
        <v>4380960.53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522.58328547972746</v>
      </c>
      <c r="F6" s="239" t="e">
        <f>AVERAGE(#REF!,D14:K14)</f>
        <v>#REF!</v>
      </c>
      <c r="G6" s="240">
        <f>AVERAGE(D14:K14)</f>
        <v>182.9242888508239</v>
      </c>
      <c r="H6" s="241"/>
      <c r="I6" s="240">
        <f>AVERAGE(L14:O14)</f>
        <v>94.096362597600461</v>
      </c>
      <c r="J6" s="241"/>
      <c r="K6" s="240">
        <f>AVERAGE(D32:O32)</f>
        <v>735.8216992650955</v>
      </c>
      <c r="L6" s="241"/>
      <c r="M6" s="240">
        <f>AVERAGE(P32:X32)</f>
        <v>777.7509547190399</v>
      </c>
      <c r="N6" s="241"/>
      <c r="O6" s="229">
        <f>'0205(4度C)'!Y2</f>
        <v>0</v>
      </c>
      <c r="P6" s="229">
        <f>'0205(4度C)'!Z2</f>
        <v>0</v>
      </c>
      <c r="Q6" s="229">
        <f>'0205(4度C)'!AC2</f>
        <v>39</v>
      </c>
      <c r="R6" s="229">
        <f>'0205(4度C)'!AD2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464.03002289697281</v>
      </c>
      <c r="F7" s="235" t="e">
        <f>AVERAGE(#REF!,D15:K15)</f>
        <v>#REF!</v>
      </c>
      <c r="G7" s="236">
        <f>AVERAGE(D15:K15)</f>
        <v>164.3392522227422</v>
      </c>
      <c r="H7" s="237"/>
      <c r="I7" s="236">
        <f>AVERAGE(L15:O15)</f>
        <v>83.745513830948084</v>
      </c>
      <c r="J7" s="237"/>
      <c r="K7" s="236">
        <f>AVERAGE(D33:O33)</f>
        <v>652.89152423822907</v>
      </c>
      <c r="L7" s="237"/>
      <c r="M7" s="236">
        <f>AVERAGE(P33:X33)</f>
        <v>689.20079558810562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0.88875391334901588</v>
      </c>
      <c r="F8" s="243" t="e">
        <f>AVERAGE(D16:K16,#REF!)</f>
        <v>#REF!</v>
      </c>
      <c r="G8" s="222">
        <f>AVERAGE(D16:K16)</f>
        <v>0.89335944557419344</v>
      </c>
      <c r="H8" s="223"/>
      <c r="I8" s="222">
        <f>AVERAGE(L16:O16)</f>
        <v>0.88999401842786008</v>
      </c>
      <c r="J8" s="223"/>
      <c r="K8" s="222">
        <f>AVERAGE(D34:O34)</f>
        <v>0.88753742723782458</v>
      </c>
      <c r="L8" s="223"/>
      <c r="M8" s="222">
        <f>AVERAGE(P34:X34)</f>
        <v>0.88511212242573012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81.818181818181813</v>
      </c>
      <c r="F14" s="28">
        <v>89.887640449438209</v>
      </c>
      <c r="G14" s="28">
        <v>88.235294117647058</v>
      </c>
      <c r="H14" s="28">
        <v>109.18032786885246</v>
      </c>
      <c r="I14" s="28">
        <v>545.5</v>
      </c>
      <c r="J14" s="28" t="s">
        <v>42</v>
      </c>
      <c r="K14" s="29" t="s">
        <v>42</v>
      </c>
      <c r="L14" s="27" t="s">
        <v>42</v>
      </c>
      <c r="M14" s="30">
        <v>89.887640449438209</v>
      </c>
      <c r="N14" s="28">
        <v>98.305084745762699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72.969930219091026</v>
      </c>
      <c r="F15" s="35">
        <v>79.996735675692122</v>
      </c>
      <c r="G15" s="35">
        <v>78.533494648156775</v>
      </c>
      <c r="H15" s="35">
        <v>97.32441014307247</v>
      </c>
      <c r="I15" s="35">
        <v>492.87169042769852</v>
      </c>
      <c r="J15" s="35" t="s">
        <v>42</v>
      </c>
      <c r="K15" s="36" t="s">
        <v>42</v>
      </c>
      <c r="L15" s="34" t="s">
        <v>42</v>
      </c>
      <c r="M15" s="37">
        <v>79.992756870823953</v>
      </c>
      <c r="N15" s="35">
        <v>87.498270791072216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0.89185470267777922</v>
      </c>
      <c r="F16" s="43">
        <f t="shared" si="0"/>
        <v>0.88996368439207474</v>
      </c>
      <c r="G16" s="43">
        <f t="shared" si="0"/>
        <v>0.89004627267911018</v>
      </c>
      <c r="H16" s="43">
        <f t="shared" si="0"/>
        <v>0.89140976257168481</v>
      </c>
      <c r="I16" s="43">
        <f t="shared" si="0"/>
        <v>0.90352280555031805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0.88991942018791637</v>
      </c>
      <c r="N16" s="43">
        <f t="shared" si="1"/>
        <v>0.89006861666780368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0.29166666666666669</v>
      </c>
      <c r="H17" s="48">
        <v>0.29166666666666669</v>
      </c>
      <c r="I17" s="48">
        <v>0.44059027777777776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0.59652777777777777</v>
      </c>
      <c r="F18" s="48">
        <v>0.52638888888888891</v>
      </c>
      <c r="G18" s="48">
        <v>0.45277777777777778</v>
      </c>
      <c r="H18" s="48">
        <v>0.59444444444444444</v>
      </c>
      <c r="I18" s="48">
        <v>0.45763888888888887</v>
      </c>
      <c r="J18" s="48" t="s">
        <v>42</v>
      </c>
      <c r="K18" s="48" t="s">
        <v>42</v>
      </c>
      <c r="L18" s="47" t="s">
        <v>42</v>
      </c>
      <c r="M18" s="49">
        <v>0.82361111111111107</v>
      </c>
      <c r="N18" s="48">
        <v>0.80516203703703704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10</v>
      </c>
      <c r="F21" s="52">
        <v>7</v>
      </c>
      <c r="G21" s="52">
        <v>5</v>
      </c>
      <c r="H21" s="52">
        <v>9</v>
      </c>
      <c r="I21" s="52">
        <v>1</v>
      </c>
      <c r="J21" s="52"/>
      <c r="K21" s="53"/>
      <c r="L21" s="54"/>
      <c r="M21" s="55">
        <v>4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22</v>
      </c>
      <c r="F23" s="58">
        <v>22.25</v>
      </c>
      <c r="G23" s="58">
        <v>22.666666666666668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22.25</v>
      </c>
      <c r="N23" s="58">
        <v>19.666666666666668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933.33333333333326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279.97568149074658</v>
      </c>
      <c r="H33" s="35">
        <v>386.89495941891749</v>
      </c>
      <c r="I33" s="35" t="s">
        <v>42</v>
      </c>
      <c r="J33" s="35" t="s">
        <v>42</v>
      </c>
      <c r="K33" s="35">
        <v>739.03712911981086</v>
      </c>
      <c r="L33" s="35" t="s">
        <v>42</v>
      </c>
      <c r="M33" s="35">
        <v>682.24939138041134</v>
      </c>
      <c r="N33" s="35">
        <v>995.09016619614295</v>
      </c>
      <c r="O33" s="35">
        <v>834.10181782334519</v>
      </c>
      <c r="P33" s="34">
        <v>267.53380602961261</v>
      </c>
      <c r="Q33" s="35" t="s">
        <v>42</v>
      </c>
      <c r="R33" s="35" t="s">
        <v>42</v>
      </c>
      <c r="S33" s="35" t="s">
        <v>42</v>
      </c>
      <c r="T33" s="35">
        <v>702.94801254941899</v>
      </c>
      <c r="U33" s="35" t="s">
        <v>42</v>
      </c>
      <c r="V33" s="35">
        <v>682.36880289050987</v>
      </c>
      <c r="W33" s="35">
        <v>970.49557477009205</v>
      </c>
      <c r="X33" s="38">
        <v>822.6577817008947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0.87803024372837679</v>
      </c>
      <c r="H34" s="43">
        <f>H33/H32</f>
        <v>0.89283452173596345</v>
      </c>
      <c r="I34" s="43" t="s">
        <v>42</v>
      </c>
      <c r="J34" s="43" t="s">
        <v>42</v>
      </c>
      <c r="K34" s="43">
        <f>K33/K32</f>
        <v>0.89580258075128594</v>
      </c>
      <c r="L34" s="43" t="s">
        <v>42</v>
      </c>
      <c r="M34" s="43">
        <f>M33/M32</f>
        <v>0.89588303918639867</v>
      </c>
      <c r="N34" s="43">
        <f>N33/N32</f>
        <v>0.87802073487894972</v>
      </c>
      <c r="O34" s="43">
        <f>O33/O32</f>
        <v>0.88465344314597216</v>
      </c>
      <c r="P34" s="42">
        <f>P33/P32</f>
        <v>0.87320061690220774</v>
      </c>
      <c r="Q34" s="43" t="s">
        <v>42</v>
      </c>
      <c r="R34" s="43" t="s">
        <v>42</v>
      </c>
      <c r="S34" s="43" t="s">
        <v>42</v>
      </c>
      <c r="T34" s="43">
        <f>T33/T32</f>
        <v>0.8926323968881511</v>
      </c>
      <c r="U34" s="43" t="s">
        <v>42</v>
      </c>
      <c r="V34" s="43">
        <f>V33/V32</f>
        <v>0.89603984217945742</v>
      </c>
      <c r="W34" s="43">
        <f>W33/W32</f>
        <v>0.88226870433644733</v>
      </c>
      <c r="X34" s="46">
        <f>X33/X32</f>
        <v>0.88141905182238722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0.31399305555555557</v>
      </c>
      <c r="H35" s="48">
        <v>0.25</v>
      </c>
      <c r="I35" s="48" t="s">
        <v>42</v>
      </c>
      <c r="J35" s="48" t="s">
        <v>42</v>
      </c>
      <c r="K35" s="48">
        <v>0.29168981481481482</v>
      </c>
      <c r="L35" s="48" t="s">
        <v>42</v>
      </c>
      <c r="M35" s="48">
        <v>0.29166666666666669</v>
      </c>
      <c r="N35" s="48">
        <v>0.25016203703703704</v>
      </c>
      <c r="O35" s="48">
        <v>0.29166666666666669</v>
      </c>
      <c r="P35" s="47">
        <v>0.70856481481481481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0.7085069444444444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0.43611111111111112</v>
      </c>
      <c r="H36" s="48">
        <v>0.2951388888888889</v>
      </c>
      <c r="I36" s="48" t="s">
        <v>42</v>
      </c>
      <c r="J36" s="48" t="s">
        <v>42</v>
      </c>
      <c r="K36" s="48">
        <v>0.42222222222222222</v>
      </c>
      <c r="L36" s="48" t="s">
        <v>42</v>
      </c>
      <c r="M36" s="48">
        <v>0.40782407407407406</v>
      </c>
      <c r="N36" s="48">
        <v>0.42569444444444443</v>
      </c>
      <c r="O36" s="48">
        <v>0.44583333333333336</v>
      </c>
      <c r="P36" s="47">
        <v>0.80763888888888891</v>
      </c>
      <c r="Q36" s="48" t="s">
        <v>42</v>
      </c>
      <c r="R36" s="48" t="s">
        <v>42</v>
      </c>
      <c r="S36" s="48" t="s">
        <v>42</v>
      </c>
      <c r="T36" s="48">
        <v>0.85138888888888886</v>
      </c>
      <c r="U36" s="48" t="s">
        <v>42</v>
      </c>
      <c r="V36" s="48">
        <v>0.83568287037037037</v>
      </c>
      <c r="W36" s="48">
        <v>0.95853009259259259</v>
      </c>
      <c r="X36" s="50">
        <v>0.96269675925925924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77849-15E0-45B7-834B-6B4187A5309E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L41" sqref="L41"/>
      <selection pane="bottomLeft" activeCell="L41" sqref="L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94754</v>
      </c>
      <c r="E1" s="88" t="s">
        <v>3</v>
      </c>
      <c r="F1" s="89">
        <f>SUM(G5:G191)</f>
        <v>1893014.83</v>
      </c>
      <c r="G1" s="90" t="s">
        <v>84</v>
      </c>
      <c r="H1" s="91">
        <f>L21+L38+L55+L72+L89+L106+L123+L140+L157+L174+L191</f>
        <v>58.116666666666674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46058</v>
      </c>
      <c r="B2" s="332"/>
      <c r="C2" s="92" t="s">
        <v>40</v>
      </c>
      <c r="D2" s="93">
        <f>AVERAGE(N21,N38,N55,N72,N89,N106,N123,N140,N157,N174,N191)</f>
        <v>669.39573848817304</v>
      </c>
      <c r="E2" s="93" t="s">
        <v>91</v>
      </c>
      <c r="F2" s="94">
        <f>F1/D1</f>
        <v>19.97820493066256</v>
      </c>
      <c r="G2" s="95" t="s">
        <v>92</v>
      </c>
      <c r="H2" s="96">
        <f>COUNT(H5:H191)</f>
        <v>2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485</v>
      </c>
      <c r="G5" s="148">
        <f t="shared" ref="G5:G9" si="0">E5*F5</f>
        <v>9554.5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2264.5914396887142</v>
      </c>
      <c r="N5" s="152">
        <f>M5/L5</f>
        <v>377.4319066147857</v>
      </c>
      <c r="O5" s="154">
        <f>L5-I5</f>
        <v>0</v>
      </c>
      <c r="P5" s="155">
        <f>N5-K5</f>
        <v>-39.234760051880983</v>
      </c>
      <c r="Q5" s="156">
        <f>N5/K5</f>
        <v>0.90583657587548561</v>
      </c>
      <c r="R5" s="289">
        <f>Q21</f>
        <v>0.87803024372837679</v>
      </c>
      <c r="S5" s="157">
        <v>0.31399305555555557</v>
      </c>
      <c r="T5" s="158">
        <v>0.32291666666666669</v>
      </c>
      <c r="U5" s="159"/>
      <c r="V5" s="160">
        <v>12.85000000000001</v>
      </c>
      <c r="W5" s="161"/>
      <c r="X5" s="162"/>
      <c r="Y5" s="292"/>
      <c r="Z5" s="293"/>
      <c r="AA5" s="115">
        <f>M5-J5</f>
        <v>-235.40856031128578</v>
      </c>
      <c r="AB5" s="156">
        <f>M5/J5</f>
        <v>0.90583657587548572</v>
      </c>
      <c r="AC5" s="281">
        <f>AB21</f>
        <v>0.87803024372837679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2002</v>
      </c>
      <c r="G6" s="103">
        <f t="shared" si="0"/>
        <v>57197.14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3124.0572171651484</v>
      </c>
      <c r="N6" s="106">
        <f>M6/L6</f>
        <v>260.33810143042905</v>
      </c>
      <c r="O6" s="108">
        <f>L6-I6</f>
        <v>0</v>
      </c>
      <c r="P6" s="109">
        <f>N6-K6</f>
        <v>-39.661898569570951</v>
      </c>
      <c r="Q6" s="110">
        <f>N6/K6</f>
        <v>0.86779367143476349</v>
      </c>
      <c r="R6" s="290"/>
      <c r="S6" s="47">
        <v>0.3263888888888889</v>
      </c>
      <c r="T6" s="48">
        <v>0.35309027777777779</v>
      </c>
      <c r="U6" s="111">
        <v>4.9999999999999822</v>
      </c>
      <c r="V6" s="112">
        <v>38.450000000000017</v>
      </c>
      <c r="W6" s="113"/>
      <c r="X6" s="116"/>
      <c r="Y6" s="276"/>
      <c r="Z6" s="277"/>
      <c r="AA6" s="117">
        <f>M6-J6</f>
        <v>-475.94278283485164</v>
      </c>
      <c r="AB6" s="110">
        <f>M6/J6</f>
        <v>0.86779367143476338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2012</v>
      </c>
      <c r="G7" s="103">
        <f t="shared" si="0"/>
        <v>60058.200000000004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3138.3015597920307</v>
      </c>
      <c r="N7" s="106">
        <f>M7/L7</f>
        <v>261.52512998266923</v>
      </c>
      <c r="O7" s="108">
        <f>L7-I7</f>
        <v>0</v>
      </c>
      <c r="P7" s="109">
        <f>N7-K7</f>
        <v>-38.474870017330772</v>
      </c>
      <c r="Q7" s="110">
        <f>N7/K7</f>
        <v>0.87175043327556412</v>
      </c>
      <c r="R7" s="290"/>
      <c r="S7" s="47">
        <v>0.35625000000000001</v>
      </c>
      <c r="T7" s="48">
        <v>0.38296296296296295</v>
      </c>
      <c r="U7" s="111">
        <v>4.5499999999999918</v>
      </c>
      <c r="V7" s="112">
        <v>38.466666666666633</v>
      </c>
      <c r="W7" s="113"/>
      <c r="X7" s="116"/>
      <c r="Y7" s="276"/>
      <c r="Z7" s="277"/>
      <c r="AA7" s="117">
        <f>M7-J7</f>
        <v>-461.69844020796927</v>
      </c>
      <c r="AB7" s="110">
        <f>M7/J7</f>
        <v>0.87175043327556412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1946</v>
      </c>
      <c r="G8" s="103">
        <f t="shared" si="0"/>
        <v>57445.919999999998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3138.7096774193565</v>
      </c>
      <c r="N8" s="106">
        <f>M8/L8</f>
        <v>261.55913978494635</v>
      </c>
      <c r="O8" s="108">
        <f>L8-I8</f>
        <v>0</v>
      </c>
      <c r="P8" s="109">
        <f>N8-K8</f>
        <v>-38.440860215053647</v>
      </c>
      <c r="Q8" s="110">
        <f>N8/K8</f>
        <v>0.87186379928315449</v>
      </c>
      <c r="R8" s="290"/>
      <c r="S8" s="47">
        <v>0.38611111111111113</v>
      </c>
      <c r="T8" s="48">
        <v>0.41194444444444445</v>
      </c>
      <c r="U8" s="111">
        <v>4.5333333333333758</v>
      </c>
      <c r="V8" s="112">
        <v>37.199999999999982</v>
      </c>
      <c r="W8" s="113"/>
      <c r="X8" s="116"/>
      <c r="Y8" s="276"/>
      <c r="Z8" s="277"/>
      <c r="AA8" s="117">
        <f>M8-J8</f>
        <v>-461.29032258064353</v>
      </c>
      <c r="AB8" s="110">
        <f>M8/J8</f>
        <v>0.87186379928315461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1583</v>
      </c>
      <c r="G9" s="103">
        <f t="shared" si="0"/>
        <v>40588.120000000003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3173.0512249443186</v>
      </c>
      <c r="N9" s="106">
        <f>M9/L9</f>
        <v>288.45920226766532</v>
      </c>
      <c r="O9" s="108">
        <f>L9-I9</f>
        <v>0</v>
      </c>
      <c r="P9" s="109">
        <f>N9-K9</f>
        <v>-38.813525005061933</v>
      </c>
      <c r="Q9" s="110">
        <f>N9/K9</f>
        <v>0.88140311804008853</v>
      </c>
      <c r="R9" s="290"/>
      <c r="S9" s="47">
        <v>0.41532407407407407</v>
      </c>
      <c r="T9" s="48">
        <v>0.43611111111111112</v>
      </c>
      <c r="U9" s="111">
        <v>4.8666666666666547</v>
      </c>
      <c r="V9" s="112">
        <v>29.933333333333351</v>
      </c>
      <c r="W9" s="113"/>
      <c r="X9" s="116"/>
      <c r="Y9" s="276"/>
      <c r="Z9" s="277"/>
      <c r="AA9" s="117">
        <f>M9-J9</f>
        <v>-426.94877505568138</v>
      </c>
      <c r="AB9" s="110">
        <f>M9/J9</f>
        <v>0.88140311804008853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2967.7422238019135</v>
      </c>
      <c r="N21" s="138">
        <f>M21/L21</f>
        <v>279.97568149074658</v>
      </c>
      <c r="O21" s="139">
        <f>L21-I21</f>
        <v>0</v>
      </c>
      <c r="P21" s="140">
        <f>N21-K21</f>
        <v>-38.892243037555318</v>
      </c>
      <c r="Q21" s="141">
        <f>N21/K21</f>
        <v>0.87803024372837679</v>
      </c>
      <c r="R21" s="291"/>
      <c r="S21" s="142">
        <f>S5</f>
        <v>0.31399305555555557</v>
      </c>
      <c r="T21" s="143">
        <f>INDEX(T5:T20,COUNTA(T5:T20))</f>
        <v>0.43611111111111112</v>
      </c>
      <c r="U21" s="144"/>
      <c r="V21" s="166"/>
      <c r="W21" s="167"/>
      <c r="X21" s="138"/>
      <c r="Y21" s="279"/>
      <c r="Z21" s="280"/>
      <c r="AA21" s="168">
        <f>M21-J21</f>
        <v>-412.2577761980865</v>
      </c>
      <c r="AB21" s="141">
        <f>M21/J21</f>
        <v>0.87803024372837679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1051</v>
      </c>
      <c r="G22" s="148">
        <f t="shared" ref="G22:G23" si="5">E22*F22</f>
        <v>14745.529999999999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2321.2269938650275</v>
      </c>
      <c r="N22" s="152">
        <f>M22/L22</f>
        <v>386.87116564417124</v>
      </c>
      <c r="O22" s="154">
        <f>L22-I22</f>
        <v>0</v>
      </c>
      <c r="P22" s="155">
        <f>N22-K22</f>
        <v>-46.462167689162072</v>
      </c>
      <c r="Q22" s="156">
        <f>N22/K22</f>
        <v>0.89277961302501063</v>
      </c>
      <c r="R22" s="289">
        <f>Q38</f>
        <v>0.89283452173596345</v>
      </c>
      <c r="S22" s="157">
        <v>0.25</v>
      </c>
      <c r="T22" s="158">
        <v>0.26886574074074077</v>
      </c>
      <c r="U22" s="159"/>
      <c r="V22" s="160">
        <v>27.166666666666703</v>
      </c>
      <c r="W22" s="158"/>
      <c r="X22" s="169"/>
      <c r="Y22" s="292"/>
      <c r="Z22" s="293"/>
      <c r="AA22" s="115">
        <f>M22-J22</f>
        <v>-278.77300613497255</v>
      </c>
      <c r="AB22" s="156">
        <f>M22/J22</f>
        <v>0.89277961302501052</v>
      </c>
      <c r="AC22" s="281">
        <f>AB38</f>
        <v>0.89283452173596345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1262</v>
      </c>
      <c r="G23" s="103">
        <f t="shared" si="5"/>
        <v>18286.38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2321.5125191619823</v>
      </c>
      <c r="N23" s="106">
        <f>M23/L23</f>
        <v>386.91875319366369</v>
      </c>
      <c r="O23" s="108">
        <f>L23-I23</f>
        <v>0</v>
      </c>
      <c r="P23" s="109">
        <f>N23-K23</f>
        <v>-46.414580139669624</v>
      </c>
      <c r="Q23" s="110">
        <f>N23/K23</f>
        <v>0.89288943044691627</v>
      </c>
      <c r="R23" s="290"/>
      <c r="S23" s="47">
        <v>0.27248842592592593</v>
      </c>
      <c r="T23" s="48">
        <v>0.2951388888888889</v>
      </c>
      <c r="U23" s="111">
        <v>5.2166666666666295</v>
      </c>
      <c r="V23" s="112">
        <v>32.616666666666674</v>
      </c>
      <c r="W23" s="113"/>
      <c r="X23" s="13"/>
      <c r="Y23" s="276"/>
      <c r="Z23" s="277"/>
      <c r="AA23" s="117">
        <f>M23-J23</f>
        <v>-278.48748083801775</v>
      </c>
      <c r="AB23" s="110">
        <f>M23/J23</f>
        <v>0.89288943044691627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2321.3697565135049</v>
      </c>
      <c r="N38" s="138">
        <f>M38/L38</f>
        <v>386.89495941891749</v>
      </c>
      <c r="O38" s="139">
        <f>L38-I38</f>
        <v>0</v>
      </c>
      <c r="P38" s="140">
        <f>N38-K38</f>
        <v>-46.43837391441582</v>
      </c>
      <c r="Q38" s="141">
        <f>N38/K38</f>
        <v>0.89283452173596345</v>
      </c>
      <c r="R38" s="291"/>
      <c r="S38" s="142">
        <f>S22</f>
        <v>0.25</v>
      </c>
      <c r="T38" s="143">
        <f>INDEX(T22:T37,COUNTA(T22:T37))</f>
        <v>0.2951388888888889</v>
      </c>
      <c r="U38" s="144"/>
      <c r="V38" s="166"/>
      <c r="W38" s="167"/>
      <c r="X38" s="138"/>
      <c r="Y38" s="279"/>
      <c r="Z38" s="280"/>
      <c r="AA38" s="168">
        <f>M38-J38</f>
        <v>-278.63024348649515</v>
      </c>
      <c r="AB38" s="141">
        <f>M38/J38</f>
        <v>0.89283452173596345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2855</v>
      </c>
      <c r="G39" s="148">
        <f t="shared" ref="G39:G41" si="9">E39*F39</f>
        <v>51075.950000000004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2955.1466359977012</v>
      </c>
      <c r="N39" s="152">
        <f>M39/L39</f>
        <v>738.7866589994253</v>
      </c>
      <c r="O39" s="154">
        <f>L39-I39</f>
        <v>0</v>
      </c>
      <c r="P39" s="155">
        <f>N39-K39</f>
        <v>-86.213341000574701</v>
      </c>
      <c r="Q39" s="156">
        <f>N39/K39</f>
        <v>0.89549898060536404</v>
      </c>
      <c r="R39" s="289">
        <f>Q55</f>
        <v>0.89580258075128594</v>
      </c>
      <c r="S39" s="157">
        <v>0.29168981481481482</v>
      </c>
      <c r="T39" s="158">
        <v>0.33194444444444443</v>
      </c>
      <c r="U39" s="159"/>
      <c r="V39" s="160">
        <v>57.96666666666664</v>
      </c>
      <c r="W39" s="158"/>
      <c r="X39" s="169"/>
      <c r="Y39" s="292"/>
      <c r="Z39" s="293"/>
      <c r="AA39" s="115">
        <f>M39-J39</f>
        <v>-344.8533640022988</v>
      </c>
      <c r="AB39" s="156">
        <f>M39/J39</f>
        <v>0.89549898060536404</v>
      </c>
      <c r="AC39" s="281">
        <f>AB55</f>
        <v>0.89580258075128594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1540</v>
      </c>
      <c r="G40" s="103">
        <f t="shared" si="9"/>
        <v>33033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2958.3778014941249</v>
      </c>
      <c r="N40" s="106">
        <f>M40/L40</f>
        <v>739.59445037353123</v>
      </c>
      <c r="O40" s="108">
        <f>L40-I40</f>
        <v>0</v>
      </c>
      <c r="P40" s="109">
        <f>N40-K40</f>
        <v>-85.405549626468769</v>
      </c>
      <c r="Q40" s="110">
        <f>N40/K40</f>
        <v>0.89647812166488638</v>
      </c>
      <c r="R40" s="290"/>
      <c r="S40" s="47">
        <v>0.33541666666666664</v>
      </c>
      <c r="T40" s="48">
        <v>0.3571064814814815</v>
      </c>
      <c r="U40" s="111">
        <v>4.9999999999999822</v>
      </c>
      <c r="V40" s="112">
        <v>31.233333333333391</v>
      </c>
      <c r="W40" s="113"/>
      <c r="X40" s="116"/>
      <c r="Y40" s="276"/>
      <c r="Z40" s="277"/>
      <c r="AA40" s="117">
        <f>M40-J40</f>
        <v>-341.62219850587508</v>
      </c>
      <c r="AB40" s="110">
        <f>M40/J40</f>
        <v>0.89647812166488638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4370</v>
      </c>
      <c r="G41" s="103">
        <f t="shared" si="9"/>
        <v>72804.2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2954.9211119459046</v>
      </c>
      <c r="N41" s="106">
        <f>M41/L41</f>
        <v>738.73027798647615</v>
      </c>
      <c r="O41" s="108">
        <f>L41-I41</f>
        <v>0</v>
      </c>
      <c r="P41" s="109">
        <f>N41-K41</f>
        <v>-86.269722013523847</v>
      </c>
      <c r="Q41" s="110">
        <f>N41/K41</f>
        <v>0.8954306399836075</v>
      </c>
      <c r="R41" s="290"/>
      <c r="S41" s="47">
        <v>0.36060185185185184</v>
      </c>
      <c r="T41" s="48">
        <v>0.42222222222222222</v>
      </c>
      <c r="U41" s="111">
        <v>5.0333333333332941</v>
      </c>
      <c r="V41" s="112">
        <v>88.733333333333348</v>
      </c>
      <c r="W41" s="113"/>
      <c r="X41" s="13"/>
      <c r="Y41" s="276"/>
      <c r="Z41" s="277"/>
      <c r="AA41" s="117">
        <f>M41-J41</f>
        <v>-345.07888805409539</v>
      </c>
      <c r="AB41" s="110">
        <f>M41/J41</f>
        <v>0.8954306399836075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2956.1485164792434</v>
      </c>
      <c r="N55" s="138">
        <f>M55/L55</f>
        <v>739.03712911981086</v>
      </c>
      <c r="O55" s="139">
        <f>L55-I55</f>
        <v>0</v>
      </c>
      <c r="P55" s="140">
        <f>N55-K55</f>
        <v>-85.962870880189143</v>
      </c>
      <c r="Q55" s="141">
        <f>N55/K55</f>
        <v>0.89580258075128594</v>
      </c>
      <c r="R55" s="291"/>
      <c r="S55" s="142">
        <f>S39</f>
        <v>0.29168981481481482</v>
      </c>
      <c r="T55" s="143">
        <f>INDEX(T39:T54,COUNTA(T39:T54))</f>
        <v>0.42222222222222222</v>
      </c>
      <c r="U55" s="144"/>
      <c r="V55" s="166"/>
      <c r="W55" s="167"/>
      <c r="X55" s="138"/>
      <c r="Y55" s="279"/>
      <c r="Z55" s="280"/>
      <c r="AA55" s="168">
        <f>M55-J55</f>
        <v>-343.85148352075657</v>
      </c>
      <c r="AB55" s="141">
        <f>M55/J55</f>
        <v>0.89580258075128594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1238</v>
      </c>
      <c r="G56" s="148">
        <f t="shared" ref="G56:G58" si="14">E56*F56</f>
        <v>27582.640000000003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2957.3988055739928</v>
      </c>
      <c r="N56" s="152">
        <f>M56/L56</f>
        <v>591.47976111479852</v>
      </c>
      <c r="O56" s="154">
        <f>L56-I56</f>
        <v>0</v>
      </c>
      <c r="P56" s="155">
        <f>N56-K56</f>
        <v>-68.520238885201479</v>
      </c>
      <c r="Q56" s="156">
        <f>N56/K56</f>
        <v>0.89618145623454326</v>
      </c>
      <c r="R56" s="289">
        <f>Q72</f>
        <v>0.89588303918639867</v>
      </c>
      <c r="S56" s="157">
        <v>0.29166666666666669</v>
      </c>
      <c r="T56" s="158">
        <v>0.30910879629629628</v>
      </c>
      <c r="U56" s="159"/>
      <c r="V56" s="160">
        <v>25.116666666666625</v>
      </c>
      <c r="W56" s="161"/>
      <c r="X56" s="162"/>
      <c r="Y56" s="292"/>
      <c r="Z56" s="293"/>
      <c r="AA56" s="115">
        <f>M56-J56</f>
        <v>-342.60119442600717</v>
      </c>
      <c r="AB56" s="156">
        <f>M56/J56</f>
        <v>0.89618145623454326</v>
      </c>
      <c r="AC56" s="281">
        <f>AB72</f>
        <v>0.89588303918639856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3065</v>
      </c>
      <c r="G57" s="103">
        <f t="shared" si="14"/>
        <v>83582.55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2957.3840793352979</v>
      </c>
      <c r="N57" s="106">
        <f>M57/L57</f>
        <v>591.4768158670596</v>
      </c>
      <c r="O57" s="108">
        <f>L57-I57</f>
        <v>0</v>
      </c>
      <c r="P57" s="109">
        <f>N57-K57</f>
        <v>-68.523184132940401</v>
      </c>
      <c r="Q57" s="110">
        <f>N57/K57</f>
        <v>0.89617699373796911</v>
      </c>
      <c r="R57" s="290"/>
      <c r="S57" s="47">
        <v>0.3125</v>
      </c>
      <c r="T57" s="48">
        <v>0.35568287037037039</v>
      </c>
      <c r="U57" s="111">
        <v>4.8833333333333506</v>
      </c>
      <c r="V57" s="112">
        <v>62.183333333333351</v>
      </c>
      <c r="W57" s="113"/>
      <c r="X57" s="116"/>
      <c r="Y57" s="276"/>
      <c r="Z57" s="277"/>
      <c r="AA57" s="117">
        <f>M57-J57</f>
        <v>-342.61592066470212</v>
      </c>
      <c r="AB57" s="110">
        <f>M57/J57</f>
        <v>0.89617699373796911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3460</v>
      </c>
      <c r="G58" s="103">
        <f t="shared" si="14"/>
        <v>64113.8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2954.4592030360536</v>
      </c>
      <c r="N58" s="106">
        <f>M58/L58</f>
        <v>984.81973434535121</v>
      </c>
      <c r="O58" s="108">
        <f>L58-I58</f>
        <v>0</v>
      </c>
      <c r="P58" s="109">
        <f>N58-K58</f>
        <v>-115.18026565464879</v>
      </c>
      <c r="Q58" s="110">
        <f>N58/K58</f>
        <v>0.89529066758668296</v>
      </c>
      <c r="R58" s="290"/>
      <c r="S58" s="47">
        <v>0.35902777777777778</v>
      </c>
      <c r="T58" s="48">
        <v>0.40782407407407406</v>
      </c>
      <c r="U58" s="111">
        <v>4.8166666666666469</v>
      </c>
      <c r="V58" s="112">
        <v>70.266666666666652</v>
      </c>
      <c r="W58" s="113"/>
      <c r="X58" s="116"/>
      <c r="Y58" s="276"/>
      <c r="Z58" s="277"/>
      <c r="AA58" s="117">
        <f>M58-J58</f>
        <v>-345.54079696394638</v>
      </c>
      <c r="AB58" s="110">
        <f>M58/J58</f>
        <v>0.89529066758668296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2956.4140293151154</v>
      </c>
      <c r="N72" s="138">
        <f>M72/L72</f>
        <v>682.24939138041134</v>
      </c>
      <c r="O72" s="139">
        <f>L72-I72</f>
        <v>0</v>
      </c>
      <c r="P72" s="140">
        <f>N72-K72</f>
        <v>-79.289070158050208</v>
      </c>
      <c r="Q72" s="141">
        <f>N72/K72</f>
        <v>0.89588303918639867</v>
      </c>
      <c r="R72" s="291"/>
      <c r="S72" s="142">
        <f>S56</f>
        <v>0.29166666666666669</v>
      </c>
      <c r="T72" s="143">
        <f>INDEX(T56:T71,COUNTA(T56:T71))</f>
        <v>0.40782407407407406</v>
      </c>
      <c r="U72" s="144"/>
      <c r="V72" s="166"/>
      <c r="W72" s="99"/>
      <c r="X72" s="69"/>
      <c r="Y72" s="279"/>
      <c r="Z72" s="280"/>
      <c r="AA72" s="168">
        <f>M72-J72</f>
        <v>-343.58597068488461</v>
      </c>
      <c r="AB72" s="141">
        <f>M72/J72</f>
        <v>0.89588303918639856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1242</v>
      </c>
      <c r="G73" s="148">
        <f t="shared" ref="G73:G75" si="18">E73*F73</f>
        <v>22579.56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3135.4838709677442</v>
      </c>
      <c r="N73" s="152">
        <f>M73/L73</f>
        <v>1045.1612903225814</v>
      </c>
      <c r="O73" s="154">
        <f>L73-I73</f>
        <v>0</v>
      </c>
      <c r="P73" s="155">
        <f>N73-K73</f>
        <v>-154.83870967741859</v>
      </c>
      <c r="Q73" s="156">
        <f>N73/K73</f>
        <v>0.87096774193548454</v>
      </c>
      <c r="R73" s="289">
        <f>Q89</f>
        <v>0.87802073487894972</v>
      </c>
      <c r="S73" s="157">
        <v>0.25016203703703704</v>
      </c>
      <c r="T73" s="158">
        <v>0.26666666666666666</v>
      </c>
      <c r="U73" s="159"/>
      <c r="V73" s="160">
        <v>23.766666666666652</v>
      </c>
      <c r="W73" s="161"/>
      <c r="X73" s="162"/>
      <c r="Y73" s="292"/>
      <c r="Z73" s="293"/>
      <c r="AA73" s="115">
        <f>M73-J73</f>
        <v>-464.51612903225578</v>
      </c>
      <c r="AB73" s="156">
        <f>M73/J73</f>
        <v>0.87096774193548454</v>
      </c>
      <c r="AC73" s="281">
        <f>AB89</f>
        <v>0.8780207348789496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4156</v>
      </c>
      <c r="G74" s="103">
        <f t="shared" si="18"/>
        <v>58308.68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2689.9676375404529</v>
      </c>
      <c r="N74" s="106">
        <f>M74/L74</f>
        <v>896.65587918015092</v>
      </c>
      <c r="O74" s="108">
        <f>L74-I74</f>
        <v>0</v>
      </c>
      <c r="P74" s="109">
        <f>N74-K74</f>
        <v>-103.34412081984908</v>
      </c>
      <c r="Q74" s="110">
        <f>N74/K74</f>
        <v>0.89665587918015088</v>
      </c>
      <c r="R74" s="290"/>
      <c r="S74" s="47">
        <v>0.27729166666666666</v>
      </c>
      <c r="T74" s="48">
        <v>0.34166666666666667</v>
      </c>
      <c r="U74" s="111">
        <v>15.299999999999994</v>
      </c>
      <c r="V74" s="112">
        <v>92.700000000000017</v>
      </c>
      <c r="W74" s="113"/>
      <c r="X74" s="116"/>
      <c r="Y74" s="276"/>
      <c r="Z74" s="277"/>
      <c r="AA74" s="117">
        <f>M74-J74</f>
        <v>-310.03236245954713</v>
      </c>
      <c r="AB74" s="110">
        <f>M74/J74</f>
        <v>0.89665587918015099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5459</v>
      </c>
      <c r="G75" s="103">
        <f t="shared" si="18"/>
        <v>77954.51999999999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3130.3599872570903</v>
      </c>
      <c r="N75" s="106">
        <f>M75/L75</f>
        <v>1043.4533290856969</v>
      </c>
      <c r="O75" s="108">
        <f>L75-I75</f>
        <v>0</v>
      </c>
      <c r="P75" s="109">
        <f>N75-K75</f>
        <v>-156.54667091430315</v>
      </c>
      <c r="Q75" s="110">
        <f>N75/K75</f>
        <v>0.86954444090474736</v>
      </c>
      <c r="R75" s="290"/>
      <c r="S75" s="47">
        <v>0.35303240740740743</v>
      </c>
      <c r="T75" s="48">
        <v>0.42569444444444443</v>
      </c>
      <c r="U75" s="111">
        <v>16.366666666666696</v>
      </c>
      <c r="V75" s="112">
        <v>104.63333333333327</v>
      </c>
      <c r="W75" s="113"/>
      <c r="X75" s="116"/>
      <c r="Y75" s="276"/>
      <c r="Z75" s="277"/>
      <c r="AA75" s="117">
        <f>M75-J75</f>
        <v>-469.64001274290968</v>
      </c>
      <c r="AB75" s="110">
        <f>M75/J75</f>
        <v>0.86954444090474736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2985.2704985884288</v>
      </c>
      <c r="N89" s="138">
        <f>M89/L89</f>
        <v>995.09016619614295</v>
      </c>
      <c r="O89" s="139">
        <f>L89-I89</f>
        <v>0</v>
      </c>
      <c r="P89" s="140">
        <f>N89-K89</f>
        <v>-138.24316713719031</v>
      </c>
      <c r="Q89" s="141">
        <f>N89/K89</f>
        <v>0.87802073487894972</v>
      </c>
      <c r="R89" s="291"/>
      <c r="S89" s="142">
        <f>S73</f>
        <v>0.25016203703703704</v>
      </c>
      <c r="T89" s="143">
        <f>INDEX(T73:T88,COUNTA(T73:T88))</f>
        <v>0.42569444444444443</v>
      </c>
      <c r="U89" s="144"/>
      <c r="V89" s="166"/>
      <c r="W89" s="99"/>
      <c r="X89" s="69"/>
      <c r="Y89" s="279"/>
      <c r="Z89" s="280"/>
      <c r="AA89" s="168">
        <f>M89-J89</f>
        <v>-414.72950141157116</v>
      </c>
      <c r="AB89" s="141">
        <f>M89/J89</f>
        <v>0.8780207348789496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1618</v>
      </c>
      <c r="G90" s="148">
        <f t="shared" ref="G90:G93" si="23">E90*F90</f>
        <v>40498.54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2928.5067873303183</v>
      </c>
      <c r="N90" s="152">
        <f>M90/L90</f>
        <v>732.12669683257957</v>
      </c>
      <c r="O90" s="154">
        <f>L90-I90</f>
        <v>0</v>
      </c>
      <c r="P90" s="155">
        <f>N90-K90</f>
        <v>-92.873303167420431</v>
      </c>
      <c r="Q90" s="156">
        <f>N90/K90</f>
        <v>0.88742629919100557</v>
      </c>
      <c r="R90" s="289">
        <f>Q106</f>
        <v>0.88465344314597216</v>
      </c>
      <c r="S90" s="157">
        <v>0.29166666666666669</v>
      </c>
      <c r="T90" s="158">
        <v>0.31468750000000001</v>
      </c>
      <c r="U90" s="159"/>
      <c r="V90" s="160">
        <v>33.149999999999984</v>
      </c>
      <c r="W90" s="158"/>
      <c r="X90" s="169"/>
      <c r="Y90" s="292"/>
      <c r="Z90" s="293"/>
      <c r="AA90" s="115">
        <f>M90-J90</f>
        <v>-371.49321266968172</v>
      </c>
      <c r="AB90" s="156">
        <f>M90/J90</f>
        <v>0.88742629919100557</v>
      </c>
      <c r="AC90" s="281">
        <f>AB106</f>
        <v>0.88465344314597216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1850</v>
      </c>
      <c r="G91" s="103">
        <f t="shared" si="23"/>
        <v>45917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2927.4725274725301</v>
      </c>
      <c r="N91" s="106">
        <f>M91/L91</f>
        <v>731.86813186813254</v>
      </c>
      <c r="O91" s="108">
        <f>L91-I91</f>
        <v>0</v>
      </c>
      <c r="P91" s="109">
        <f>N91-K91</f>
        <v>-93.131868131867463</v>
      </c>
      <c r="Q91" s="110">
        <f>N91/K91</f>
        <v>0.88711288711288794</v>
      </c>
      <c r="R91" s="290"/>
      <c r="S91" s="47">
        <v>0.32505787037037037</v>
      </c>
      <c r="T91" s="48">
        <v>0.35138888888888886</v>
      </c>
      <c r="U91" s="111">
        <v>14.933333333333323</v>
      </c>
      <c r="V91" s="112">
        <v>37.916666666666629</v>
      </c>
      <c r="W91" s="113"/>
      <c r="X91" s="13"/>
      <c r="Y91" s="276"/>
      <c r="Z91" s="277"/>
      <c r="AA91" s="117">
        <f>M91-J91</f>
        <v>-372.52747252746985</v>
      </c>
      <c r="AB91" s="110">
        <f>M91/J91</f>
        <v>0.88711288711288794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2789</v>
      </c>
      <c r="G92" s="103">
        <f t="shared" si="23"/>
        <v>83670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2690.353697749194</v>
      </c>
      <c r="N92" s="106">
        <f>M92/L92</f>
        <v>896.78456591639804</v>
      </c>
      <c r="O92" s="108">
        <f>L92-I92</f>
        <v>0</v>
      </c>
      <c r="P92" s="109">
        <f>N92-K92</f>
        <v>-103.21543408360196</v>
      </c>
      <c r="Q92" s="110">
        <f>N92/K92</f>
        <v>0.89678456591639799</v>
      </c>
      <c r="R92" s="290"/>
      <c r="S92" s="47">
        <v>0.36180555555555555</v>
      </c>
      <c r="T92" s="48">
        <v>0.40500000000000003</v>
      </c>
      <c r="U92" s="111">
        <v>15.000000000000027</v>
      </c>
      <c r="V92" s="112">
        <v>62.200000000000053</v>
      </c>
      <c r="W92" s="113"/>
      <c r="X92" s="13"/>
      <c r="Y92" s="276"/>
      <c r="Z92" s="277"/>
      <c r="AA92" s="117">
        <f>M92-J92</f>
        <v>-309.646302250806</v>
      </c>
      <c r="AB92" s="110">
        <f>M92/J92</f>
        <v>0.89678456591639799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2277</v>
      </c>
      <c r="G93" s="103">
        <f t="shared" si="23"/>
        <v>41395.86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3131.09243697479</v>
      </c>
      <c r="N93" s="106">
        <f>M93/L93</f>
        <v>1043.6974789915967</v>
      </c>
      <c r="O93" s="108">
        <f>L93-I93</f>
        <v>0</v>
      </c>
      <c r="P93" s="109">
        <f>N93-K93</f>
        <v>-156.30252100840335</v>
      </c>
      <c r="Q93" s="110">
        <f>N93/K93</f>
        <v>0.86974789915966388</v>
      </c>
      <c r="R93" s="290"/>
      <c r="S93" s="47">
        <v>0.41553240740740743</v>
      </c>
      <c r="T93" s="48">
        <v>0.44583333333333336</v>
      </c>
      <c r="U93" s="111">
        <v>15.166666666666666</v>
      </c>
      <c r="V93" s="112">
        <v>43.633333333333333</v>
      </c>
      <c r="W93" s="113"/>
      <c r="X93" s="116"/>
      <c r="Y93" s="276"/>
      <c r="Z93" s="277"/>
      <c r="AA93" s="117">
        <f>M93-J93</f>
        <v>-468.90756302521004</v>
      </c>
      <c r="AB93" s="110">
        <f>M93/J93</f>
        <v>0.86974789915966388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2919.3563623817081</v>
      </c>
      <c r="N106" s="138">
        <f>M106/L106</f>
        <v>834.10181782334519</v>
      </c>
      <c r="O106" s="139">
        <f>L106-I106</f>
        <v>0</v>
      </c>
      <c r="P106" s="140">
        <f>N106-K106</f>
        <v>-108.7553250337977</v>
      </c>
      <c r="Q106" s="141">
        <f>N106/K106</f>
        <v>0.88465344314597216</v>
      </c>
      <c r="R106" s="291"/>
      <c r="S106" s="142">
        <f>S90</f>
        <v>0.29166666666666669</v>
      </c>
      <c r="T106" s="143">
        <f>INDEX(T90:T105,COUNTA(T90:T105))</f>
        <v>0.44583333333333336</v>
      </c>
      <c r="U106" s="144"/>
      <c r="V106" s="166"/>
      <c r="W106" s="167"/>
      <c r="X106" s="138"/>
      <c r="Y106" s="279"/>
      <c r="Z106" s="280"/>
      <c r="AA106" s="168">
        <f>M106-J106</f>
        <v>-380.6436376182919</v>
      </c>
      <c r="AB106" s="141">
        <f>M106/J106</f>
        <v>0.88465344314597216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1462</v>
      </c>
      <c r="G107" s="148">
        <f t="shared" ref="G107:G110" si="27">E107*F107</f>
        <v>37485.68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3170.6024096385595</v>
      </c>
      <c r="N107" s="152">
        <f>M107/L107</f>
        <v>288.23658269441449</v>
      </c>
      <c r="O107" s="154">
        <f>L107-I107</f>
        <v>0</v>
      </c>
      <c r="P107" s="155">
        <f>N107-K107</f>
        <v>-39.036144578312758</v>
      </c>
      <c r="Q107" s="156">
        <f>N107/K107</f>
        <v>0.8807228915662666</v>
      </c>
      <c r="R107" s="289">
        <f>Q123</f>
        <v>0.87320061690220774</v>
      </c>
      <c r="S107" s="157">
        <v>0.70856481481481481</v>
      </c>
      <c r="T107" s="158">
        <v>0.72777777777777775</v>
      </c>
      <c r="U107" s="159"/>
      <c r="V107" s="160">
        <v>27.666666666666622</v>
      </c>
      <c r="W107" s="158"/>
      <c r="X107" s="169"/>
      <c r="Y107" s="292"/>
      <c r="Z107" s="293"/>
      <c r="AA107" s="115">
        <f>M107-J107</f>
        <v>-429.39759036144051</v>
      </c>
      <c r="AB107" s="156">
        <f>M107/J107</f>
        <v>0.88072289156626649</v>
      </c>
      <c r="AC107" s="281">
        <f>AB123</f>
        <v>0.87320061690220785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1856</v>
      </c>
      <c r="G108" s="103">
        <f t="shared" si="27"/>
        <v>54789.120000000003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3138.3748238609674</v>
      </c>
      <c r="N108" s="106">
        <f>M108/L108</f>
        <v>261.53123532174726</v>
      </c>
      <c r="O108" s="108">
        <f>L108-I108</f>
        <v>0</v>
      </c>
      <c r="P108" s="109">
        <f>N108-K108</f>
        <v>-38.468764678252739</v>
      </c>
      <c r="Q108" s="110">
        <f>N108/K108</f>
        <v>0.87177078440582423</v>
      </c>
      <c r="R108" s="290"/>
      <c r="S108" s="47">
        <v>0.73124999999999996</v>
      </c>
      <c r="T108" s="48">
        <v>0.75589120370370366</v>
      </c>
      <c r="U108" s="111">
        <v>4.9999999999999822</v>
      </c>
      <c r="V108" s="112">
        <v>35.483333333333334</v>
      </c>
      <c r="W108" s="113"/>
      <c r="X108" s="13"/>
      <c r="Y108" s="276"/>
      <c r="Z108" s="277"/>
      <c r="AA108" s="117">
        <f>M108-J108</f>
        <v>-461.62517613903265</v>
      </c>
      <c r="AB108" s="110">
        <f>M108/J108</f>
        <v>0.87177078440582423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1963</v>
      </c>
      <c r="G109" s="103">
        <f t="shared" si="27"/>
        <v>58595.55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3139.4047090182225</v>
      </c>
      <c r="N109" s="106">
        <f>M109/L109</f>
        <v>261.61705908485186</v>
      </c>
      <c r="O109" s="108">
        <f>L109-I109</f>
        <v>0</v>
      </c>
      <c r="P109" s="109">
        <f>N109-K109</f>
        <v>-38.38294091514814</v>
      </c>
      <c r="Q109" s="110">
        <f>N109/K109</f>
        <v>0.87205686361617285</v>
      </c>
      <c r="R109" s="290"/>
      <c r="S109" s="47">
        <v>0.76005787037037043</v>
      </c>
      <c r="T109" s="48">
        <v>0.78611111111111109</v>
      </c>
      <c r="U109" s="111">
        <v>6.0000000000001386</v>
      </c>
      <c r="V109" s="112">
        <v>37.516666666666566</v>
      </c>
      <c r="W109" s="113"/>
      <c r="X109" s="13"/>
      <c r="Y109" s="276"/>
      <c r="Z109" s="277"/>
      <c r="AA109" s="117">
        <f>M109-J109</f>
        <v>-460.59529098177745</v>
      </c>
      <c r="AB109" s="110">
        <f>M109/J109</f>
        <v>0.87205686361617296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1351</v>
      </c>
      <c r="G110" s="103">
        <f t="shared" si="27"/>
        <v>38598.07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3125.7069408740422</v>
      </c>
      <c r="N110" s="106">
        <f>M110/L110</f>
        <v>260.4755784061702</v>
      </c>
      <c r="O110" s="108">
        <f>L110-I110</f>
        <v>0</v>
      </c>
      <c r="P110" s="109">
        <f>N110-K110</f>
        <v>-39.5244215938298</v>
      </c>
      <c r="Q110" s="110">
        <f>N110/K110</f>
        <v>0.86825192802056739</v>
      </c>
      <c r="R110" s="290"/>
      <c r="S110" s="47">
        <v>0.78962962962962968</v>
      </c>
      <c r="T110" s="48">
        <v>0.80763888888888891</v>
      </c>
      <c r="U110" s="111">
        <v>5.0666666666667659</v>
      </c>
      <c r="V110" s="112">
        <v>25.933333333333284</v>
      </c>
      <c r="W110" s="113"/>
      <c r="X110" s="116"/>
      <c r="Y110" s="276"/>
      <c r="Z110" s="277"/>
      <c r="AA110" s="117">
        <f>M110-J110</f>
        <v>-474.29305912595783</v>
      </c>
      <c r="AB110" s="110">
        <f>M110/J110</f>
        <v>0.86825192802056728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3143.5222208479481</v>
      </c>
      <c r="N123" s="138">
        <f>M123/L123</f>
        <v>267.53380602961261</v>
      </c>
      <c r="O123" s="139">
        <f>L123-I123</f>
        <v>0</v>
      </c>
      <c r="P123" s="140">
        <f>N123-K123</f>
        <v>-38.849172693791672</v>
      </c>
      <c r="Q123" s="141">
        <f>N123/K123</f>
        <v>0.87320061690220774</v>
      </c>
      <c r="R123" s="291"/>
      <c r="S123" s="142">
        <f>S107</f>
        <v>0.70856481481481481</v>
      </c>
      <c r="T123" s="143">
        <f>INDEX(T107:T122,COUNTA(T107:T122))</f>
        <v>0.80763888888888891</v>
      </c>
      <c r="U123" s="144"/>
      <c r="V123" s="166"/>
      <c r="W123" s="167"/>
      <c r="X123" s="138"/>
      <c r="Y123" s="279"/>
      <c r="Z123" s="280"/>
      <c r="AA123" s="168">
        <f>M123-J123</f>
        <v>-456.47777915205188</v>
      </c>
      <c r="AB123" s="141">
        <f>M123/J123</f>
        <v>0.87320061690220785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1518</v>
      </c>
      <c r="G124" s="148">
        <f t="shared" ref="G124:G127" si="31">E124*F124</f>
        <v>34124.639999999999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2664.456362749881</v>
      </c>
      <c r="N124" s="152">
        <f>M124/L124</f>
        <v>532.89127254997618</v>
      </c>
      <c r="O124" s="154">
        <f>L124-I124</f>
        <v>0</v>
      </c>
      <c r="P124" s="155">
        <f>N124-K124</f>
        <v>-67.108727450023821</v>
      </c>
      <c r="Q124" s="156">
        <f>N124/K124</f>
        <v>0.88815212091662699</v>
      </c>
      <c r="R124" s="289">
        <f>Q140</f>
        <v>0.8926323968881511</v>
      </c>
      <c r="S124" s="157">
        <v>0.70833333333333337</v>
      </c>
      <c r="T124" s="158">
        <v>0.73207175925925927</v>
      </c>
      <c r="U124" s="159"/>
      <c r="V124" s="160">
        <v>34.183333333333294</v>
      </c>
      <c r="W124" s="161"/>
      <c r="X124" s="162"/>
      <c r="Y124" s="292"/>
      <c r="Z124" s="293"/>
      <c r="AA124" s="115">
        <f>M124-J124</f>
        <v>-335.54363725011899</v>
      </c>
      <c r="AB124" s="156">
        <f>M124/J124</f>
        <v>0.88815212091662699</v>
      </c>
      <c r="AC124" s="281">
        <f>AB140</f>
        <v>0.8926323968881511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1906</v>
      </c>
      <c r="G125" s="103">
        <f t="shared" si="31"/>
        <v>46773.24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2665.7342657342665</v>
      </c>
      <c r="N125" s="106">
        <f>M125/L125</f>
        <v>666.43356643356663</v>
      </c>
      <c r="O125" s="108">
        <f>L125-I125</f>
        <v>0</v>
      </c>
      <c r="P125" s="109">
        <f>N125-K125</f>
        <v>-83.566433566433375</v>
      </c>
      <c r="Q125" s="110">
        <f>N125/K125</f>
        <v>0.88857808857808884</v>
      </c>
      <c r="R125" s="290"/>
      <c r="S125" s="47">
        <v>0.73548611111111106</v>
      </c>
      <c r="T125" s="48">
        <v>0.76527777777777772</v>
      </c>
      <c r="U125" s="111">
        <v>4.9166666666665826</v>
      </c>
      <c r="V125" s="112">
        <v>42.899999999999991</v>
      </c>
      <c r="W125" s="113"/>
      <c r="X125" s="116"/>
      <c r="Y125" s="276"/>
      <c r="Z125" s="277"/>
      <c r="AA125" s="117">
        <f>M125-J125</f>
        <v>-334.2657342657335</v>
      </c>
      <c r="AB125" s="110">
        <f>M125/J125</f>
        <v>0.88857808857808884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1277</v>
      </c>
      <c r="G126" s="103">
        <f t="shared" si="31"/>
        <v>21325.899999999998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2958.3011583011707</v>
      </c>
      <c r="N126" s="106">
        <f>M126/L126</f>
        <v>986.10038610039021</v>
      </c>
      <c r="O126" s="108">
        <f>L126-I126</f>
        <v>0</v>
      </c>
      <c r="P126" s="109">
        <f>N126-K126</f>
        <v>-113.89961389960979</v>
      </c>
      <c r="Q126" s="110">
        <f>N126/K126</f>
        <v>0.89645489645490017</v>
      </c>
      <c r="R126" s="290"/>
      <c r="S126" s="47">
        <v>0.7688194444444445</v>
      </c>
      <c r="T126" s="48">
        <v>0.78680555555555554</v>
      </c>
      <c r="U126" s="111">
        <v>5.1000000000001577</v>
      </c>
      <c r="V126" s="112">
        <v>25.899999999999892</v>
      </c>
      <c r="W126" s="113"/>
      <c r="X126" s="116"/>
      <c r="Y126" s="276"/>
      <c r="Z126" s="277"/>
      <c r="AA126" s="117">
        <f>M126-J126</f>
        <v>-341.69884169882926</v>
      </c>
      <c r="AB126" s="110">
        <f>M126/J126</f>
        <v>0.89645489645490017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4272</v>
      </c>
      <c r="G127" s="103">
        <f t="shared" si="31"/>
        <v>76426.080000000002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2958.6764140053865</v>
      </c>
      <c r="N127" s="106">
        <f>M127/L127</f>
        <v>739.66910350134663</v>
      </c>
      <c r="O127" s="108">
        <f>L127-I127</f>
        <v>0</v>
      </c>
      <c r="P127" s="109">
        <f>N127-K127</f>
        <v>-85.330896498653374</v>
      </c>
      <c r="Q127" s="110">
        <f>N127/K127</f>
        <v>0.89656861030466262</v>
      </c>
      <c r="R127" s="290"/>
      <c r="S127" s="47">
        <v>0.79122685185185182</v>
      </c>
      <c r="T127" s="48">
        <v>0.85138888888888886</v>
      </c>
      <c r="U127" s="111">
        <v>6.3666666666666494</v>
      </c>
      <c r="V127" s="112">
        <v>86.63333333333334</v>
      </c>
      <c r="W127" s="113"/>
      <c r="X127" s="116"/>
      <c r="Y127" s="276"/>
      <c r="Z127" s="277"/>
      <c r="AA127" s="117">
        <f>M127-J127</f>
        <v>-341.3235859946135</v>
      </c>
      <c r="AB127" s="110">
        <f>M127/J127</f>
        <v>0.89656861030466262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2811.792050197676</v>
      </c>
      <c r="N140" s="138">
        <f>M140/L140</f>
        <v>702.94801254941899</v>
      </c>
      <c r="O140" s="139">
        <f>L140-I140</f>
        <v>0</v>
      </c>
      <c r="P140" s="140">
        <f>N140-K140</f>
        <v>-84.551987450581009</v>
      </c>
      <c r="Q140" s="141">
        <f>N140/K140</f>
        <v>0.8926323968881511</v>
      </c>
      <c r="R140" s="291"/>
      <c r="S140" s="142">
        <f>S124</f>
        <v>0.70833333333333337</v>
      </c>
      <c r="T140" s="143">
        <f>INDEX(T124:T139,COUNTA(T124:T139))</f>
        <v>0.85138888888888886</v>
      </c>
      <c r="U140" s="144"/>
      <c r="V140" s="166"/>
      <c r="W140" s="99"/>
      <c r="X140" s="69"/>
      <c r="Y140" s="279"/>
      <c r="Z140" s="280"/>
      <c r="AA140" s="168">
        <f>M140-J140</f>
        <v>-338.20794980232404</v>
      </c>
      <c r="AB140" s="141">
        <f>M140/J140</f>
        <v>0.8926323968881511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1514</v>
      </c>
      <c r="G141" s="148">
        <f t="shared" ref="G141:G143" si="36">E141*F141</f>
        <v>33731.919999999998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2954.1463414634136</v>
      </c>
      <c r="N141" s="152">
        <f>M141/L141</f>
        <v>590.82926829268274</v>
      </c>
      <c r="O141" s="154">
        <f>L141-I141</f>
        <v>0</v>
      </c>
      <c r="P141" s="155">
        <f>N141-K141</f>
        <v>-69.170731707317259</v>
      </c>
      <c r="Q141" s="156">
        <f>N141/K141</f>
        <v>0.89519586104951931</v>
      </c>
      <c r="R141" s="289">
        <f>Q157</f>
        <v>0.89603984217945742</v>
      </c>
      <c r="S141" s="157">
        <v>0.7085069444444444</v>
      </c>
      <c r="T141" s="158">
        <v>0.72986111111111107</v>
      </c>
      <c r="U141" s="159"/>
      <c r="V141" s="160">
        <v>30.750000000000011</v>
      </c>
      <c r="W141" s="161"/>
      <c r="X141" s="162"/>
      <c r="Y141" s="292"/>
      <c r="Z141" s="293"/>
      <c r="AA141" s="115">
        <f>M141-J141</f>
        <v>-345.85365853658641</v>
      </c>
      <c r="AB141" s="156">
        <f>M141/J141</f>
        <v>0.89519586104951931</v>
      </c>
      <c r="AC141" s="281">
        <f>AB157</f>
        <v>0.89603984217945731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694</v>
      </c>
      <c r="G142" s="103">
        <f t="shared" si="36"/>
        <v>12616.92</v>
      </c>
      <c r="H142" s="26"/>
      <c r="I142" s="104">
        <v>4</v>
      </c>
      <c r="J142" s="105">
        <v>3300</v>
      </c>
      <c r="K142" s="106">
        <f t="shared" ref="K142:K179" si="37">J142/I142</f>
        <v>825</v>
      </c>
      <c r="L142" s="107">
        <v>4</v>
      </c>
      <c r="M142" s="105">
        <f>F142/V142*60</f>
        <v>2960.1895734597015</v>
      </c>
      <c r="N142" s="106">
        <f>M142/L142</f>
        <v>740.04739336492537</v>
      </c>
      <c r="O142" s="108">
        <f>L142-I142</f>
        <v>0</v>
      </c>
      <c r="P142" s="109">
        <f>N142-K142</f>
        <v>-84.952606635074631</v>
      </c>
      <c r="Q142" s="110">
        <f>N142/K142</f>
        <v>0.89702714347263679</v>
      </c>
      <c r="R142" s="290"/>
      <c r="S142" s="47">
        <v>0.73333333333333328</v>
      </c>
      <c r="T142" s="48">
        <v>0.74310185185185185</v>
      </c>
      <c r="U142" s="111">
        <v>4.9999999999999822</v>
      </c>
      <c r="V142" s="112">
        <v>14.066666666666734</v>
      </c>
      <c r="W142" s="113"/>
      <c r="X142" s="116"/>
      <c r="Y142" s="276"/>
      <c r="Z142" s="277"/>
      <c r="AA142" s="117">
        <f>M142-J142</f>
        <v>-339.81042654029852</v>
      </c>
      <c r="AB142" s="110">
        <f>M142/J142</f>
        <v>0.89702714347263679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6326</v>
      </c>
      <c r="G143" s="103">
        <f t="shared" si="36"/>
        <v>105391.16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2956.4585226535119</v>
      </c>
      <c r="N143" s="106">
        <f>M143/L143</f>
        <v>739.11463066337797</v>
      </c>
      <c r="O143" s="108">
        <f>L143-I143</f>
        <v>0</v>
      </c>
      <c r="P143" s="109">
        <f>N143-K143</f>
        <v>-85.885369336622034</v>
      </c>
      <c r="Q143" s="110">
        <f>N143/K143</f>
        <v>0.89589652201621572</v>
      </c>
      <c r="R143" s="290"/>
      <c r="S143" s="47">
        <v>0.74652777777777779</v>
      </c>
      <c r="T143" s="48">
        <v>0.83568287037037037</v>
      </c>
      <c r="U143" s="111">
        <v>4.9333333333333584</v>
      </c>
      <c r="V143" s="112">
        <v>128.38333333333333</v>
      </c>
      <c r="W143" s="113"/>
      <c r="X143" s="116"/>
      <c r="Y143" s="276"/>
      <c r="Z143" s="277"/>
      <c r="AA143" s="117">
        <f>M143-J143</f>
        <v>-343.54147734648814</v>
      </c>
      <c r="AB143" s="110">
        <f>M143/J143</f>
        <v>0.89589652201621572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2956.9314791922093</v>
      </c>
      <c r="N157" s="138">
        <f>M157/L157</f>
        <v>682.36880289050987</v>
      </c>
      <c r="O157" s="139">
        <f>L157-I157</f>
        <v>0</v>
      </c>
      <c r="P157" s="140">
        <f>N157-K157</f>
        <v>-79.169658647951678</v>
      </c>
      <c r="Q157" s="141">
        <f>N157/K157</f>
        <v>0.89603984217945742</v>
      </c>
      <c r="R157" s="291"/>
      <c r="S157" s="142">
        <f>S141</f>
        <v>0.7085069444444444</v>
      </c>
      <c r="T157" s="143">
        <f>INDEX(T141:T156,COUNTA(T141:T156))</f>
        <v>0.83568287037037037</v>
      </c>
      <c r="U157" s="144"/>
      <c r="V157" s="166"/>
      <c r="W157" s="99"/>
      <c r="X157" s="69"/>
      <c r="Y157" s="279"/>
      <c r="Z157" s="280"/>
      <c r="AA157" s="168">
        <f>M157-J157</f>
        <v>-343.06852080779072</v>
      </c>
      <c r="AB157" s="141">
        <f>M157/J157</f>
        <v>0.89603984217945731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3633</v>
      </c>
      <c r="G158" s="148">
        <f t="shared" ref="G158:G161" si="41">E158*F158</f>
        <v>50970.99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2690.0041135335277</v>
      </c>
      <c r="N158" s="152">
        <f>M158/L158</f>
        <v>896.66803784450929</v>
      </c>
      <c r="O158" s="154">
        <f>L158-I158</f>
        <v>0</v>
      </c>
      <c r="P158" s="155">
        <f>N158-K158</f>
        <v>-103.33196215549071</v>
      </c>
      <c r="Q158" s="156">
        <f>N158/K158</f>
        <v>0.89666803784450932</v>
      </c>
      <c r="R158" s="289">
        <f>Q174</f>
        <v>0.88226870433644733</v>
      </c>
      <c r="S158" s="157">
        <v>0.70833333333333337</v>
      </c>
      <c r="T158" s="158">
        <v>0.76460648148148147</v>
      </c>
      <c r="U158" s="159"/>
      <c r="V158" s="160">
        <v>81.03333333333326</v>
      </c>
      <c r="W158" s="161"/>
      <c r="X158" s="162"/>
      <c r="Y158" s="292"/>
      <c r="Z158" s="293"/>
      <c r="AA158" s="115">
        <f>M158-J158</f>
        <v>-309.99588646647226</v>
      </c>
      <c r="AB158" s="156">
        <f>M158/J158</f>
        <v>0.89666803784450921</v>
      </c>
      <c r="AC158" s="281">
        <f>AB174</f>
        <v>0.88226870433644733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1128</v>
      </c>
      <c r="G159" s="103">
        <f t="shared" si="41"/>
        <v>20507.04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3135.7528957529084</v>
      </c>
      <c r="N159" s="106">
        <f>M159/L159</f>
        <v>1045.2509652509696</v>
      </c>
      <c r="O159" s="108">
        <f>L159-I159</f>
        <v>0</v>
      </c>
      <c r="P159" s="109">
        <f>N159-K159</f>
        <v>-154.74903474903044</v>
      </c>
      <c r="Q159" s="110">
        <f>N159/K159</f>
        <v>0.87104247104247468</v>
      </c>
      <c r="R159" s="290"/>
      <c r="S159" s="47">
        <v>0.77528935185185188</v>
      </c>
      <c r="T159" s="48">
        <v>0.79027777777777775</v>
      </c>
      <c r="U159" s="111">
        <v>15.383333333333393</v>
      </c>
      <c r="V159" s="112">
        <v>21.583333333333243</v>
      </c>
      <c r="W159" s="113"/>
      <c r="X159" s="116"/>
      <c r="Y159" s="276"/>
      <c r="Z159" s="277"/>
      <c r="AA159" s="117">
        <f>M159-J159</f>
        <v>-464.24710424709156</v>
      </c>
      <c r="AB159" s="110">
        <f>M159/J159</f>
        <v>0.87104247104247456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4511</v>
      </c>
      <c r="G160" s="103">
        <f t="shared" si="41"/>
        <v>64417.079999999994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3130.2235929067124</v>
      </c>
      <c r="N160" s="106">
        <f>M160/L160</f>
        <v>1043.4078643022374</v>
      </c>
      <c r="O160" s="108">
        <f>L160-I160</f>
        <v>0</v>
      </c>
      <c r="P160" s="109">
        <f>N160-K160</f>
        <v>-156.59213569776261</v>
      </c>
      <c r="Q160" s="110">
        <f>N160/K160</f>
        <v>0.86950655358519779</v>
      </c>
      <c r="R160" s="290"/>
      <c r="S160" s="47">
        <v>0.80138888888888893</v>
      </c>
      <c r="T160" s="48">
        <v>0.86143518518518514</v>
      </c>
      <c r="U160" s="111">
        <v>16.000000000000103</v>
      </c>
      <c r="V160" s="112">
        <v>86.466666666666541</v>
      </c>
      <c r="W160" s="113">
        <v>0.86143518518518514</v>
      </c>
      <c r="X160" s="116">
        <v>0.91388888888888875</v>
      </c>
      <c r="Y160" s="276"/>
      <c r="Z160" s="277"/>
      <c r="AA160" s="117">
        <f>M160-J160</f>
        <v>-469.77640709328762</v>
      </c>
      <c r="AB160" s="110">
        <f>M160/J160</f>
        <v>0.86950655358519791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2882</v>
      </c>
      <c r="G161" s="103">
        <f t="shared" si="41"/>
        <v>40434.46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2689.9662950479565</v>
      </c>
      <c r="N161" s="106">
        <f>M161/L161</f>
        <v>896.65543168265219</v>
      </c>
      <c r="O161" s="108">
        <f>L161-I161</f>
        <v>0</v>
      </c>
      <c r="P161" s="109">
        <f>N161-K161</f>
        <v>-103.34456831734781</v>
      </c>
      <c r="Q161" s="110">
        <f>N161/K161</f>
        <v>0.89665543168265216</v>
      </c>
      <c r="R161" s="290"/>
      <c r="S161" s="47">
        <v>0.91388888888888875</v>
      </c>
      <c r="T161" s="48">
        <v>0.95853009259259259</v>
      </c>
      <c r="U161" s="111">
        <v>75.533333333333204</v>
      </c>
      <c r="V161" s="112">
        <v>64.28333333333353</v>
      </c>
      <c r="W161" s="113"/>
      <c r="X161" s="116"/>
      <c r="Y161" s="276"/>
      <c r="Z161" s="277"/>
      <c r="AA161" s="117">
        <f>M161-J161</f>
        <v>-310.03370495204354</v>
      </c>
      <c r="AB161" s="110">
        <f>M161/J161</f>
        <v>0.89665543168265216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2911.4867243102763</v>
      </c>
      <c r="N174" s="138">
        <f t="shared" ref="N174:N179" si="45">M174/L174</f>
        <v>970.49557477009205</v>
      </c>
      <c r="O174" s="139">
        <f t="shared" ref="O174:O179" si="46">L174-I174</f>
        <v>0</v>
      </c>
      <c r="P174" s="140">
        <f t="shared" ref="P174:P179" si="47">N174-K174</f>
        <v>-129.50442522990795</v>
      </c>
      <c r="Q174" s="141">
        <f t="shared" ref="Q174:Q179" si="48">N174/K174</f>
        <v>0.88226870433644733</v>
      </c>
      <c r="R174" s="291"/>
      <c r="S174" s="142">
        <f>S158</f>
        <v>0.70833333333333337</v>
      </c>
      <c r="T174" s="143">
        <f>INDEX(T158:T173,COUNTA(T158:T173))</f>
        <v>0.95853009259259259</v>
      </c>
      <c r="U174" s="144"/>
      <c r="V174" s="166"/>
      <c r="W174" s="99"/>
      <c r="X174" s="69"/>
      <c r="Y174" s="279"/>
      <c r="Z174" s="280"/>
      <c r="AA174" s="168">
        <f t="shared" ref="AA174:AA179" si="49">M174-J174</f>
        <v>-388.51327568972374</v>
      </c>
      <c r="AB174" s="141">
        <f t="shared" ref="AB174:AB179" si="50">M174/J174</f>
        <v>0.88226870433644733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153</v>
      </c>
      <c r="D175" s="288"/>
      <c r="E175" s="147">
        <v>18.18</v>
      </c>
      <c r="F175" s="97">
        <v>1712</v>
      </c>
      <c r="G175" s="148">
        <f t="shared" ref="G175:G179" si="51">E175*F175</f>
        <v>31124.16</v>
      </c>
      <c r="H175" s="149"/>
      <c r="I175" s="150">
        <v>4</v>
      </c>
      <c r="J175" s="151">
        <v>3000</v>
      </c>
      <c r="K175" s="152">
        <f>J175/I175</f>
        <v>750</v>
      </c>
      <c r="L175" s="153">
        <v>4</v>
      </c>
      <c r="M175" s="151">
        <f>F175/V175*60</f>
        <v>2690.1789611523386</v>
      </c>
      <c r="N175" s="152">
        <f t="shared" si="45"/>
        <v>672.54474028808465</v>
      </c>
      <c r="O175" s="154">
        <f t="shared" si="46"/>
        <v>0</v>
      </c>
      <c r="P175" s="155">
        <f t="shared" si="47"/>
        <v>-77.455259711915346</v>
      </c>
      <c r="Q175" s="156">
        <f t="shared" si="48"/>
        <v>0.89672632038411282</v>
      </c>
      <c r="R175" s="289">
        <f>Q191</f>
        <v>0.88141905182238722</v>
      </c>
      <c r="S175" s="157">
        <v>0.70833333333333337</v>
      </c>
      <c r="T175" s="158">
        <v>0.73484953703703704</v>
      </c>
      <c r="U175" s="159"/>
      <c r="V175" s="160">
        <v>38.18333333333328</v>
      </c>
      <c r="W175" s="158"/>
      <c r="X175" s="169"/>
      <c r="Y175" s="292"/>
      <c r="Z175" s="293"/>
      <c r="AA175" s="171">
        <f t="shared" si="49"/>
        <v>-309.82103884766138</v>
      </c>
      <c r="AB175" s="156">
        <f t="shared" si="50"/>
        <v>0.89672632038411282</v>
      </c>
      <c r="AC175" s="281">
        <f>AB191</f>
        <v>0.88141905182238722</v>
      </c>
    </row>
    <row r="176" spans="1:29" ht="15.75" customHeight="1">
      <c r="A176" s="285"/>
      <c r="B176" s="100" t="s">
        <v>120</v>
      </c>
      <c r="C176" s="274" t="s">
        <v>158</v>
      </c>
      <c r="D176" s="275"/>
      <c r="E176" s="101">
        <v>24.82</v>
      </c>
      <c r="F176" s="102">
        <v>2349</v>
      </c>
      <c r="G176" s="103">
        <f t="shared" si="51"/>
        <v>58302.18</v>
      </c>
      <c r="H176" s="26"/>
      <c r="I176" s="104">
        <v>4</v>
      </c>
      <c r="J176" s="105">
        <v>3300</v>
      </c>
      <c r="K176" s="106">
        <f t="shared" si="37"/>
        <v>825</v>
      </c>
      <c r="L176" s="107">
        <v>4</v>
      </c>
      <c r="M176" s="105">
        <f>F176/V176*60</f>
        <v>2928.1163434903106</v>
      </c>
      <c r="N176" s="106">
        <f t="shared" si="45"/>
        <v>732.02908587257764</v>
      </c>
      <c r="O176" s="108">
        <f t="shared" si="46"/>
        <v>0</v>
      </c>
      <c r="P176" s="109">
        <f t="shared" si="47"/>
        <v>-92.970914127422361</v>
      </c>
      <c r="Q176" s="110">
        <f t="shared" si="48"/>
        <v>0.88730798287585166</v>
      </c>
      <c r="R176" s="290"/>
      <c r="S176" s="47">
        <v>0.74513888888888891</v>
      </c>
      <c r="T176" s="48">
        <v>0.77856481481481477</v>
      </c>
      <c r="U176" s="111">
        <v>14.816666666666691</v>
      </c>
      <c r="V176" s="112">
        <v>48.13333333333324</v>
      </c>
      <c r="W176" s="113"/>
      <c r="X176" s="13"/>
      <c r="Y176" s="276"/>
      <c r="Z176" s="277"/>
      <c r="AA176" s="172">
        <f t="shared" si="49"/>
        <v>-371.88365650968944</v>
      </c>
      <c r="AB176" s="110">
        <f t="shared" si="50"/>
        <v>0.88730798287585166</v>
      </c>
      <c r="AC176" s="282"/>
    </row>
    <row r="177" spans="1:29" ht="15.75" customHeight="1">
      <c r="A177" s="285"/>
      <c r="B177" s="100" t="s">
        <v>120</v>
      </c>
      <c r="C177" s="274" t="s">
        <v>159</v>
      </c>
      <c r="D177" s="275"/>
      <c r="E177" s="101">
        <v>25.03</v>
      </c>
      <c r="F177" s="102">
        <v>1767</v>
      </c>
      <c r="G177" s="103">
        <f t="shared" si="51"/>
        <v>44228.01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>F177/V177*60</f>
        <v>2928.7292817679509</v>
      </c>
      <c r="N177" s="106">
        <f t="shared" si="45"/>
        <v>732.18232044198771</v>
      </c>
      <c r="O177" s="108">
        <f t="shared" si="46"/>
        <v>0</v>
      </c>
      <c r="P177" s="109">
        <f t="shared" si="47"/>
        <v>-92.817679558012287</v>
      </c>
      <c r="Q177" s="110">
        <f t="shared" si="48"/>
        <v>0.8874937217478639</v>
      </c>
      <c r="R177" s="290"/>
      <c r="S177" s="47">
        <v>0.78888888888888886</v>
      </c>
      <c r="T177" s="48">
        <v>0.81402777777777779</v>
      </c>
      <c r="U177" s="111">
        <v>14.866666666666699</v>
      </c>
      <c r="V177" s="112">
        <v>36.20000000000006</v>
      </c>
      <c r="W177" s="113"/>
      <c r="X177" s="13"/>
      <c r="Y177" s="276"/>
      <c r="Z177" s="277"/>
      <c r="AA177" s="172">
        <f t="shared" si="49"/>
        <v>-371.27071823204915</v>
      </c>
      <c r="AB177" s="110">
        <f t="shared" si="50"/>
        <v>0.8874937217478639</v>
      </c>
      <c r="AC177" s="282"/>
    </row>
    <row r="178" spans="1:29" ht="15.75" customHeight="1">
      <c r="A178" s="285"/>
      <c r="B178" s="100" t="s">
        <v>120</v>
      </c>
      <c r="C178" s="274" t="s">
        <v>156</v>
      </c>
      <c r="D178" s="275"/>
      <c r="E178" s="101">
        <v>18.18</v>
      </c>
      <c r="F178" s="102">
        <v>3019</v>
      </c>
      <c r="G178" s="103">
        <f t="shared" si="51"/>
        <v>54885.42</v>
      </c>
      <c r="H178" s="26"/>
      <c r="I178" s="104">
        <v>3</v>
      </c>
      <c r="J178" s="105">
        <v>3600</v>
      </c>
      <c r="K178" s="106">
        <f t="shared" si="37"/>
        <v>1200</v>
      </c>
      <c r="L178" s="107">
        <v>3</v>
      </c>
      <c r="M178" s="105">
        <f>F178/V178*60</f>
        <v>3130.2995391705049</v>
      </c>
      <c r="N178" s="106">
        <f t="shared" si="45"/>
        <v>1043.4331797235016</v>
      </c>
      <c r="O178" s="108">
        <f t="shared" si="46"/>
        <v>0</v>
      </c>
      <c r="P178" s="109">
        <f t="shared" si="47"/>
        <v>-156.56682027649845</v>
      </c>
      <c r="Q178" s="110">
        <f t="shared" si="48"/>
        <v>0.86952764976958463</v>
      </c>
      <c r="R178" s="290"/>
      <c r="S178" s="47">
        <v>0.8250925925925926</v>
      </c>
      <c r="T178" s="48">
        <v>0.86527777777777781</v>
      </c>
      <c r="U178" s="111">
        <v>15.933333333333319</v>
      </c>
      <c r="V178" s="112">
        <v>57.866666666666703</v>
      </c>
      <c r="W178" s="113">
        <v>0.86527777777777781</v>
      </c>
      <c r="X178" s="116">
        <v>0.91805555555555551</v>
      </c>
      <c r="Y178" s="276"/>
      <c r="Z178" s="277"/>
      <c r="AA178" s="172">
        <f t="shared" si="49"/>
        <v>-469.70046082949511</v>
      </c>
      <c r="AB178" s="110">
        <f t="shared" si="50"/>
        <v>0.86952764976958474</v>
      </c>
      <c r="AC178" s="282"/>
    </row>
    <row r="179" spans="1:29" ht="15.75" customHeight="1">
      <c r="A179" s="285"/>
      <c r="B179" s="100" t="s">
        <v>120</v>
      </c>
      <c r="C179" s="274" t="s">
        <v>154</v>
      </c>
      <c r="D179" s="275"/>
      <c r="E179" s="101">
        <v>14.28</v>
      </c>
      <c r="F179" s="102">
        <v>3354</v>
      </c>
      <c r="G179" s="103">
        <f t="shared" si="51"/>
        <v>47895.119999999995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>F179/V179*60</f>
        <v>3130.5159450350002</v>
      </c>
      <c r="N179" s="106">
        <f t="shared" si="45"/>
        <v>1043.5053150116667</v>
      </c>
      <c r="O179" s="108">
        <f t="shared" si="46"/>
        <v>0</v>
      </c>
      <c r="P179" s="109">
        <f t="shared" si="47"/>
        <v>-156.49468498833335</v>
      </c>
      <c r="Q179" s="110">
        <f t="shared" si="48"/>
        <v>0.86958776250972225</v>
      </c>
      <c r="R179" s="290"/>
      <c r="S179" s="47">
        <v>0.91805555555555551</v>
      </c>
      <c r="T179" s="48">
        <v>0.96269675925925924</v>
      </c>
      <c r="U179" s="111">
        <v>75.999999999999886</v>
      </c>
      <c r="V179" s="112">
        <v>64.28333333333336</v>
      </c>
      <c r="W179" s="113"/>
      <c r="X179" s="116"/>
      <c r="Y179" s="276"/>
      <c r="Z179" s="277"/>
      <c r="AA179" s="172">
        <f t="shared" si="49"/>
        <v>-469.48405496499981</v>
      </c>
      <c r="AB179" s="110">
        <f t="shared" si="50"/>
        <v>0.86958776250972225</v>
      </c>
      <c r="AC179" s="282"/>
    </row>
    <row r="180" spans="1:29" ht="15.75" customHeight="1">
      <c r="A180" s="285"/>
      <c r="B180" s="100"/>
      <c r="C180" s="274"/>
      <c r="D180" s="275"/>
      <c r="E180" s="101"/>
      <c r="F180" s="102"/>
      <c r="G180" s="121"/>
      <c r="H180" s="122"/>
      <c r="I180" s="104"/>
      <c r="J180" s="105"/>
      <c r="K180" s="106"/>
      <c r="L180" s="107"/>
      <c r="M180" s="105"/>
      <c r="N180" s="106"/>
      <c r="O180" s="108"/>
      <c r="P180" s="109"/>
      <c r="Q180" s="110"/>
      <c r="R180" s="290"/>
      <c r="S180" s="47"/>
      <c r="T180" s="48"/>
      <c r="U180" s="111"/>
      <c r="V180" s="112"/>
      <c r="W180" s="113"/>
      <c r="X180" s="50"/>
      <c r="Y180" s="276"/>
      <c r="Z180" s="277"/>
      <c r="AA180" s="172"/>
      <c r="AB180" s="110"/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2">AVERAGE(I175:I190)</f>
        <v>3.6</v>
      </c>
      <c r="J191" s="137">
        <f t="shared" si="52"/>
        <v>3360</v>
      </c>
      <c r="K191" s="138">
        <f t="shared" ref="K191" si="53">J191/I191</f>
        <v>933.33333333333326</v>
      </c>
      <c r="L191" s="136">
        <f t="shared" ref="L191:M191" si="54">AVERAGE(L175:L190)</f>
        <v>3.6</v>
      </c>
      <c r="M191" s="137">
        <f t="shared" si="54"/>
        <v>2961.568014123221</v>
      </c>
      <c r="N191" s="138">
        <f>M191/L191</f>
        <v>822.6577817008947</v>
      </c>
      <c r="O191" s="139">
        <f>L191-I191</f>
        <v>0</v>
      </c>
      <c r="P191" s="140">
        <f>N191-K191</f>
        <v>-110.67555163243856</v>
      </c>
      <c r="Q191" s="141">
        <f>N191/K191</f>
        <v>0.88141905182238722</v>
      </c>
      <c r="R191" s="291"/>
      <c r="S191" s="142">
        <f>S175</f>
        <v>0.70833333333333337</v>
      </c>
      <c r="T191" s="143">
        <f>INDEX(T175:T190,COUNTA(T175:T190))</f>
        <v>0.96269675925925924</v>
      </c>
      <c r="U191" s="144"/>
      <c r="V191" s="166"/>
      <c r="W191" s="167"/>
      <c r="X191" s="138"/>
      <c r="Y191" s="279"/>
      <c r="Z191" s="280"/>
      <c r="AA191" s="174">
        <f>M191-J191</f>
        <v>-398.43198587677898</v>
      </c>
      <c r="AB191" s="141">
        <f>M191/J191</f>
        <v>0.88141905182238722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125" priority="1" operator="greaterThan">
      <formula>0</formula>
    </cfRule>
  </conditionalFormatting>
  <conditionalFormatting sqref="P5:P191 AA5:AA191">
    <cfRule type="cellIs" dxfId="124" priority="4" operator="lessThan">
      <formula>0</formula>
    </cfRule>
  </conditionalFormatting>
  <conditionalFormatting sqref="Q5:Q191 AB5:AB191">
    <cfRule type="cellIs" dxfId="123" priority="2" operator="greaterThan">
      <formula>1</formula>
    </cfRule>
    <cfRule type="cellIs" dxfId="122" priority="3" operator="lessThan">
      <formula>0.8</formula>
    </cfRule>
  </conditionalFormatting>
  <conditionalFormatting sqref="AC5:AC6 R5:R191 AC107:AC112">
    <cfRule type="cellIs" dxfId="121" priority="5" operator="lessThan">
      <formula>0.8</formula>
    </cfRule>
  </conditionalFormatting>
  <conditionalFormatting sqref="AC12:AC20">
    <cfRule type="cellIs" dxfId="120" priority="15" operator="lessThan">
      <formula>0.8</formula>
    </cfRule>
  </conditionalFormatting>
  <conditionalFormatting sqref="AC22:AC27">
    <cfRule type="cellIs" dxfId="119" priority="14" operator="lessThan">
      <formula>0.8</formula>
    </cfRule>
  </conditionalFormatting>
  <conditionalFormatting sqref="AC39:AC44">
    <cfRule type="cellIs" dxfId="118" priority="12" operator="lessThan">
      <formula>0.8</formula>
    </cfRule>
  </conditionalFormatting>
  <conditionalFormatting sqref="AC56">
    <cfRule type="cellIs" dxfId="117" priority="13" operator="lessThan">
      <formula>0.8</formula>
    </cfRule>
  </conditionalFormatting>
  <conditionalFormatting sqref="AC73">
    <cfRule type="cellIs" dxfId="116" priority="7" operator="lessThan">
      <formula>0.8</formula>
    </cfRule>
  </conditionalFormatting>
  <conditionalFormatting sqref="AC90:AC95">
    <cfRule type="cellIs" dxfId="115" priority="6" operator="lessThan">
      <formula>0.8</formula>
    </cfRule>
  </conditionalFormatting>
  <conditionalFormatting sqref="AC124">
    <cfRule type="cellIs" dxfId="114" priority="11" operator="lessThan">
      <formula>0.8</formula>
    </cfRule>
  </conditionalFormatting>
  <conditionalFormatting sqref="AC141">
    <cfRule type="cellIs" dxfId="113" priority="10" operator="lessThan">
      <formula>0.8</formula>
    </cfRule>
  </conditionalFormatting>
  <conditionalFormatting sqref="AC158">
    <cfRule type="cellIs" dxfId="112" priority="9" operator="lessThan">
      <formula>0.8</formula>
    </cfRule>
  </conditionalFormatting>
  <conditionalFormatting sqref="AC175:AC180">
    <cfRule type="cellIs" dxfId="111" priority="8" operator="lessThan">
      <formula>0.8</formula>
    </cfRule>
  </conditionalFormatting>
  <dataValidations count="1">
    <dataValidation type="list" allowBlank="1" showInputMessage="1" showErrorMessage="1" sqref="Y5:Z191" xr:uid="{59F4C74F-E8DD-4BE6-9C58-5697DD209511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71561-8A29-413D-8748-21F70B034735}">
  <sheetPr>
    <tabColor theme="9" tint="0.59999389629810485"/>
    <pageSetUpPr fitToPage="1"/>
  </sheetPr>
  <dimension ref="A1:AG137"/>
  <sheetViews>
    <sheetView topLeftCell="E1" zoomScale="85" zoomScaleNormal="85" workbookViewId="0">
      <pane ySplit="4" topLeftCell="A95" activePane="bottomLeft" state="frozen"/>
      <selection activeCell="L41" sqref="L41"/>
      <selection pane="bottomLeft" activeCell="AC1" sqref="W1:AC104857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47236</v>
      </c>
      <c r="E1" s="88" t="s">
        <v>3</v>
      </c>
      <c r="F1" s="89">
        <f>SUM(G5:G123)</f>
        <v>2487945.7000000002</v>
      </c>
      <c r="G1" s="90" t="s">
        <v>84</v>
      </c>
      <c r="H1" s="91">
        <f>L21+L38+L55+L72+L89+L106+L123</f>
        <v>135.16666666666666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46058</v>
      </c>
      <c r="B2" s="332"/>
      <c r="C2" s="92" t="s">
        <v>40</v>
      </c>
      <c r="D2" s="93">
        <f>AVERAGE(N21,N38,N55,N72,N89,N106,N123)</f>
        <v>141.31246982508674</v>
      </c>
      <c r="E2" s="93" t="s">
        <v>91</v>
      </c>
      <c r="F2" s="94">
        <f>F1/D1</f>
        <v>52.670541536116524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39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177</v>
      </c>
      <c r="C5" s="362" t="s">
        <v>178</v>
      </c>
      <c r="D5" s="362"/>
      <c r="E5" s="147">
        <v>19.7</v>
      </c>
      <c r="F5" s="151">
        <v>3423</v>
      </c>
      <c r="G5" s="148">
        <f t="shared" ref="G5:G8" si="0">E5*F5</f>
        <v>67433.099999999991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1079.5269382391593</v>
      </c>
      <c r="N5" s="152">
        <f>M5/L5</f>
        <v>83.040533710704565</v>
      </c>
      <c r="O5" s="154">
        <f>L5-I5</f>
        <v>0</v>
      </c>
      <c r="P5" s="155">
        <f>N5-K5</f>
        <v>-9.2671585969877412</v>
      </c>
      <c r="Q5" s="156">
        <f>N5/K5</f>
        <v>0.89960578186596618</v>
      </c>
      <c r="R5" s="289">
        <f>Q21</f>
        <v>0.89185470267777922</v>
      </c>
      <c r="S5" s="157">
        <v>0.20833333333333334</v>
      </c>
      <c r="T5" s="158">
        <v>0.34045138888888887</v>
      </c>
      <c r="U5" s="159"/>
      <c r="V5" s="160">
        <v>190.24999999999994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-120.47306176084066</v>
      </c>
      <c r="AF5" s="132">
        <f>M5/J5</f>
        <v>0.89960578186596607</v>
      </c>
      <c r="AG5" s="373">
        <f>AF21</f>
        <v>0.89185470267777922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56.77</v>
      </c>
      <c r="F6" s="102">
        <v>3253</v>
      </c>
      <c r="G6" s="103">
        <f t="shared" si="0"/>
        <v>184672.81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1779.2160437556968</v>
      </c>
      <c r="N6" s="106">
        <f>M6/L6</f>
        <v>71.168641750227877</v>
      </c>
      <c r="O6" s="108">
        <f>L6-I6</f>
        <v>0</v>
      </c>
      <c r="P6" s="109">
        <f>N6-K6</f>
        <v>-8.8313582497721228</v>
      </c>
      <c r="Q6" s="110">
        <f>N6/K6</f>
        <v>0.88960802187784849</v>
      </c>
      <c r="R6" s="290"/>
      <c r="S6" s="47">
        <v>0.34395833333333331</v>
      </c>
      <c r="T6" s="48">
        <v>0.4201388888888889</v>
      </c>
      <c r="U6" s="111">
        <v>5.0499999999999901</v>
      </c>
      <c r="V6" s="112">
        <v>109.70000000000005</v>
      </c>
      <c r="W6" s="113"/>
      <c r="X6" s="116"/>
      <c r="Y6" s="12"/>
      <c r="Z6" s="198"/>
      <c r="AA6" s="276"/>
      <c r="AB6" s="277"/>
      <c r="AC6" s="12">
        <v>2</v>
      </c>
      <c r="AD6" s="198"/>
      <c r="AE6" s="117">
        <f>M6-J6</f>
        <v>-220.78395624430323</v>
      </c>
      <c r="AF6" s="110">
        <f>M6/J6</f>
        <v>0.88960802187784838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1771</v>
      </c>
      <c r="G7" s="103">
        <f t="shared" si="0"/>
        <v>136969.14000000001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1780.3965372800883</v>
      </c>
      <c r="N7" s="106">
        <f>M7/L7</f>
        <v>71.215861491203526</v>
      </c>
      <c r="O7" s="108">
        <f>L7-I7</f>
        <v>0</v>
      </c>
      <c r="P7" s="109">
        <f>N7-K7</f>
        <v>-8.7841385087964738</v>
      </c>
      <c r="Q7" s="110">
        <f>N7/K7</f>
        <v>0.89019826864004403</v>
      </c>
      <c r="R7" s="290"/>
      <c r="S7" s="47">
        <v>0.42452546296296295</v>
      </c>
      <c r="T7" s="48">
        <v>0.46597222222222223</v>
      </c>
      <c r="U7" s="111">
        <v>6.3166666666666416</v>
      </c>
      <c r="V7" s="112">
        <v>59.683333333333366</v>
      </c>
      <c r="W7" s="113">
        <v>0.46597222222222223</v>
      </c>
      <c r="X7" s="116">
        <v>0.50516203703703699</v>
      </c>
      <c r="Y7" s="12"/>
      <c r="Z7" s="198"/>
      <c r="AA7" s="276"/>
      <c r="AB7" s="277"/>
      <c r="AC7" s="12">
        <v>1</v>
      </c>
      <c r="AD7" s="198"/>
      <c r="AE7" s="117">
        <f>M7-J7</f>
        <v>-219.6034627199117</v>
      </c>
      <c r="AF7" s="110">
        <f>M7/J7</f>
        <v>0.89019826864004414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3908</v>
      </c>
      <c r="G8" s="103">
        <f t="shared" si="0"/>
        <v>232604.16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1782.2143400050666</v>
      </c>
      <c r="N8" s="106">
        <f>M8/L8</f>
        <v>71.288573600202668</v>
      </c>
      <c r="O8" s="108">
        <f>L8-I8</f>
        <v>0</v>
      </c>
      <c r="P8" s="109">
        <f>N8-K8</f>
        <v>-8.7114263997973325</v>
      </c>
      <c r="Q8" s="110">
        <f>N8/K8</f>
        <v>0.89110717000253337</v>
      </c>
      <c r="R8" s="290"/>
      <c r="S8" s="47">
        <v>0.50516203703703699</v>
      </c>
      <c r="T8" s="48">
        <v>0.59652777777777777</v>
      </c>
      <c r="U8" s="111">
        <v>56.433333333333252</v>
      </c>
      <c r="V8" s="112">
        <v>131.56666666666672</v>
      </c>
      <c r="W8" s="113"/>
      <c r="X8" s="116"/>
      <c r="Y8" s="12"/>
      <c r="Z8" s="198"/>
      <c r="AA8" s="276"/>
      <c r="AB8" s="277"/>
      <c r="AC8" s="12">
        <v>3</v>
      </c>
      <c r="AD8" s="198"/>
      <c r="AE8" s="117">
        <f>M8-J8</f>
        <v>-217.78565999493344</v>
      </c>
      <c r="AF8" s="110">
        <f>M8/J8</f>
        <v>0.89110717000253326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1605.3384648200026</v>
      </c>
      <c r="N21" s="138">
        <f>M21/L21</f>
        <v>72.969930219091026</v>
      </c>
      <c r="O21" s="139">
        <f>L21-I21</f>
        <v>0</v>
      </c>
      <c r="P21" s="140">
        <f>N21-K21</f>
        <v>-8.8482515990907871</v>
      </c>
      <c r="Q21" s="141">
        <f>N21/K21</f>
        <v>0.89185470267777922</v>
      </c>
      <c r="R21" s="291"/>
      <c r="S21" s="142">
        <f>S5</f>
        <v>0.20833333333333334</v>
      </c>
      <c r="T21" s="143">
        <f>INDEX(T5:T20,COUNTA(T5:T20))</f>
        <v>0.59652777777777777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10</v>
      </c>
      <c r="AD21" s="180">
        <f>SUM(AD5:AD20)</f>
        <v>0</v>
      </c>
      <c r="AE21" s="168">
        <f>M21-J21</f>
        <v>-194.66153517999737</v>
      </c>
      <c r="AF21" s="141">
        <f>M21/J21</f>
        <v>0.89185470267777922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196</v>
      </c>
      <c r="D22" s="288"/>
      <c r="E22" s="147">
        <v>53.76</v>
      </c>
      <c r="F22" s="159">
        <v>2886</v>
      </c>
      <c r="G22" s="148">
        <f t="shared" ref="G22:G25" si="5">E22*F22</f>
        <v>155151.35999999999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1779.041095890411</v>
      </c>
      <c r="N22" s="152">
        <f>M22/L22</f>
        <v>88.952054794520549</v>
      </c>
      <c r="O22" s="154">
        <f>L22-I22</f>
        <v>0</v>
      </c>
      <c r="P22" s="155">
        <f>N22-K22</f>
        <v>-11.047945205479451</v>
      </c>
      <c r="Q22" s="156">
        <f>N22/K22</f>
        <v>0.88952054794520552</v>
      </c>
      <c r="R22" s="289">
        <f>Q38</f>
        <v>0.88996368439207474</v>
      </c>
      <c r="S22" s="157">
        <v>0.29166666666666669</v>
      </c>
      <c r="T22" s="158">
        <v>0.35925925925925928</v>
      </c>
      <c r="U22" s="159"/>
      <c r="V22" s="160">
        <v>97.333333333333329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-220.95890410958896</v>
      </c>
      <c r="AF22" s="156">
        <f>M22/J22</f>
        <v>0.88952054794520552</v>
      </c>
      <c r="AG22" s="358">
        <f>AF38</f>
        <v>0.88996368439207485</v>
      </c>
    </row>
    <row r="23" spans="1:33" ht="15.75" customHeight="1">
      <c r="A23" s="295"/>
      <c r="B23" s="163" t="s">
        <v>185</v>
      </c>
      <c r="C23" s="274" t="s">
        <v>225</v>
      </c>
      <c r="D23" s="275"/>
      <c r="E23" s="101">
        <v>65.400000000000006</v>
      </c>
      <c r="F23" s="111">
        <v>886</v>
      </c>
      <c r="G23" s="103">
        <f t="shared" si="5"/>
        <v>57944.4</v>
      </c>
      <c r="H23" s="26"/>
      <c r="I23" s="107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1781.899441340782</v>
      </c>
      <c r="N23" s="106">
        <f>M23/L23</f>
        <v>74.245810055865917</v>
      </c>
      <c r="O23" s="108">
        <f>L23-I23</f>
        <v>0</v>
      </c>
      <c r="P23" s="109">
        <f>N23-K23</f>
        <v>-9.0875232774674117</v>
      </c>
      <c r="Q23" s="110">
        <f>N23/K23</f>
        <v>0.89094972067039102</v>
      </c>
      <c r="R23" s="290"/>
      <c r="S23" s="47">
        <v>0.36261574074074077</v>
      </c>
      <c r="T23" s="48">
        <v>0.38333333333333336</v>
      </c>
      <c r="U23" s="111">
        <v>4.8333333333333428</v>
      </c>
      <c r="V23" s="112">
        <v>29.833333333333336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-218.100558659218</v>
      </c>
      <c r="AF23" s="110">
        <f>M23/J23</f>
        <v>0.89094972067039102</v>
      </c>
      <c r="AG23" s="359"/>
    </row>
    <row r="24" spans="1:33" ht="15.75" customHeight="1">
      <c r="A24" s="295"/>
      <c r="B24" s="163" t="s">
        <v>185</v>
      </c>
      <c r="C24" s="274" t="s">
        <v>195</v>
      </c>
      <c r="D24" s="275"/>
      <c r="E24" s="101">
        <v>59.54</v>
      </c>
      <c r="F24" s="111">
        <v>2381</v>
      </c>
      <c r="G24" s="103">
        <f t="shared" si="5"/>
        <v>141764.74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1779.4477890803412</v>
      </c>
      <c r="N24" s="106">
        <f>M24/L24</f>
        <v>77.367295177406135</v>
      </c>
      <c r="O24" s="108">
        <f>L24-I24</f>
        <v>0</v>
      </c>
      <c r="P24" s="109">
        <f>N24-K24</f>
        <v>-9.5892265617243027</v>
      </c>
      <c r="Q24" s="110">
        <f>N24/K24</f>
        <v>0.88972389454017053</v>
      </c>
      <c r="R24" s="290"/>
      <c r="S24" s="47">
        <v>0.38750000000000001</v>
      </c>
      <c r="T24" s="48">
        <v>0.44325231481481481</v>
      </c>
      <c r="U24" s="111">
        <v>5.9999999999999787</v>
      </c>
      <c r="V24" s="112">
        <v>80.283333333333303</v>
      </c>
      <c r="W24" s="113">
        <v>0.44325231481481481</v>
      </c>
      <c r="X24" s="116">
        <v>0.48206018518518517</v>
      </c>
      <c r="Y24" s="12"/>
      <c r="Z24" s="198"/>
      <c r="AA24" s="276"/>
      <c r="AB24" s="277"/>
      <c r="AC24" s="12">
        <v>2</v>
      </c>
      <c r="AD24" s="198"/>
      <c r="AE24" s="117">
        <f>M24-J24</f>
        <v>-220.55221091965882</v>
      </c>
      <c r="AF24" s="110">
        <f>M24/J24</f>
        <v>0.88972389454017065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1893</v>
      </c>
      <c r="G25" s="103">
        <f t="shared" si="5"/>
        <v>135444.15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1779.3211488250643</v>
      </c>
      <c r="N25" s="106">
        <f>M25/L25</f>
        <v>80.878234037502921</v>
      </c>
      <c r="O25" s="108">
        <f>L25-I25</f>
        <v>0</v>
      </c>
      <c r="P25" s="109">
        <f>N25-K25</f>
        <v>-10.030856871587986</v>
      </c>
      <c r="Q25" s="110">
        <f>N25/K25</f>
        <v>0.8896605744125321</v>
      </c>
      <c r="R25" s="290"/>
      <c r="S25" s="47">
        <v>0.48206018518518517</v>
      </c>
      <c r="T25" s="48">
        <v>0.52638888888888891</v>
      </c>
      <c r="U25" s="111">
        <v>55.883333333333326</v>
      </c>
      <c r="V25" s="112">
        <v>63.833333333333371</v>
      </c>
      <c r="W25" s="113"/>
      <c r="X25" s="116"/>
      <c r="Y25" s="12"/>
      <c r="Z25" s="198"/>
      <c r="AA25" s="276"/>
      <c r="AB25" s="277"/>
      <c r="AC25" s="12">
        <v>2</v>
      </c>
      <c r="AD25" s="198"/>
      <c r="AE25" s="117">
        <f>M25-J25</f>
        <v>-220.67885117493574</v>
      </c>
      <c r="AF25" s="110">
        <f>M25/J25</f>
        <v>0.8896605744125321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22.25</v>
      </c>
      <c r="J38" s="137">
        <f t="shared" si="6"/>
        <v>2000</v>
      </c>
      <c r="K38" s="138">
        <f t="shared" ref="K38" si="7">J38/I38</f>
        <v>89.887640449438209</v>
      </c>
      <c r="L38" s="136">
        <f t="shared" ref="L38:M38" si="8">AVERAGE(L22:L37)</f>
        <v>22.25</v>
      </c>
      <c r="M38" s="137">
        <f t="shared" si="8"/>
        <v>1779.9273687841496</v>
      </c>
      <c r="N38" s="138">
        <f>M38/L38</f>
        <v>79.996735675692122</v>
      </c>
      <c r="O38" s="139">
        <f>L38-I38</f>
        <v>0</v>
      </c>
      <c r="P38" s="140">
        <f>N38-K38</f>
        <v>-9.8909047737460867</v>
      </c>
      <c r="Q38" s="141">
        <f>N38/K38</f>
        <v>0.88996368439207474</v>
      </c>
      <c r="R38" s="291"/>
      <c r="S38" s="142">
        <f>S22</f>
        <v>0.29166666666666669</v>
      </c>
      <c r="T38" s="143">
        <f>INDEX(T22:T37,COUNTA(T22:T37))</f>
        <v>0.52638888888888891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-220.07263121585038</v>
      </c>
      <c r="AF38" s="141">
        <f>M38/J38</f>
        <v>0.88996368439207485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192</v>
      </c>
      <c r="D39" s="288"/>
      <c r="E39" s="147">
        <v>59.34</v>
      </c>
      <c r="F39" s="97">
        <v>1346</v>
      </c>
      <c r="G39" s="148">
        <f t="shared" ref="G39:G41" si="9">E39*F39</f>
        <v>79871.64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1781.4705882352962</v>
      </c>
      <c r="N39" s="152">
        <f>M39/L39</f>
        <v>74.227941176470679</v>
      </c>
      <c r="O39" s="154">
        <f>L39-I39</f>
        <v>0</v>
      </c>
      <c r="P39" s="155">
        <f>N39-K39</f>
        <v>-9.1053921568626492</v>
      </c>
      <c r="Q39" s="156">
        <f>N39/K39</f>
        <v>0.89073529411764818</v>
      </c>
      <c r="R39" s="289">
        <f>Q55</f>
        <v>0.89004627267911018</v>
      </c>
      <c r="S39" s="157">
        <v>0.29166666666666669</v>
      </c>
      <c r="T39" s="158">
        <v>0.32314814814814813</v>
      </c>
      <c r="U39" s="159"/>
      <c r="V39" s="160">
        <v>45.333333333333279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-218.52941176470381</v>
      </c>
      <c r="AF39" s="156">
        <f>M39/J39</f>
        <v>0.89073529411764807</v>
      </c>
      <c r="AG39" s="281">
        <f>AF55</f>
        <v>0.89004627267911018</v>
      </c>
    </row>
    <row r="40" spans="1:33" ht="15.75" customHeight="1">
      <c r="A40" s="285"/>
      <c r="B40" s="163" t="s">
        <v>185</v>
      </c>
      <c r="C40" s="274" t="s">
        <v>187</v>
      </c>
      <c r="D40" s="275"/>
      <c r="E40" s="101">
        <v>58.67</v>
      </c>
      <c r="F40" s="102">
        <v>3314</v>
      </c>
      <c r="G40" s="103">
        <f t="shared" si="9"/>
        <v>194432.38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1779.0635252013126</v>
      </c>
      <c r="N40" s="106">
        <f>M40/L40</f>
        <v>77.350588052230975</v>
      </c>
      <c r="O40" s="108">
        <f>L40-I40</f>
        <v>0</v>
      </c>
      <c r="P40" s="109">
        <f>N40-K40</f>
        <v>-9.605933686899462</v>
      </c>
      <c r="Q40" s="110">
        <f>N40/K40</f>
        <v>0.88953176260065614</v>
      </c>
      <c r="R40" s="290"/>
      <c r="S40" s="47">
        <v>0.32655092592592594</v>
      </c>
      <c r="T40" s="48">
        <v>0.40416666666666667</v>
      </c>
      <c r="U40" s="111">
        <v>4.9000000000000465</v>
      </c>
      <c r="V40" s="112">
        <v>111.76666666666665</v>
      </c>
      <c r="W40" s="113"/>
      <c r="X40" s="116"/>
      <c r="Y40" s="12"/>
      <c r="Z40" s="198"/>
      <c r="AA40" s="276"/>
      <c r="AB40" s="277"/>
      <c r="AC40" s="12">
        <v>3</v>
      </c>
      <c r="AD40" s="198"/>
      <c r="AE40" s="117">
        <f>M40-J40</f>
        <v>-220.93647479868741</v>
      </c>
      <c r="AF40" s="110">
        <f>M40/J40</f>
        <v>0.88953176260065625</v>
      </c>
      <c r="AG40" s="282"/>
    </row>
    <row r="41" spans="1:33" ht="15.75" customHeight="1">
      <c r="A41" s="285"/>
      <c r="B41" s="163" t="s">
        <v>185</v>
      </c>
      <c r="C41" s="274" t="s">
        <v>194</v>
      </c>
      <c r="D41" s="275"/>
      <c r="E41" s="101">
        <v>47.37</v>
      </c>
      <c r="F41" s="102">
        <v>1889</v>
      </c>
      <c r="G41" s="103">
        <f t="shared" si="9"/>
        <v>89481.93</v>
      </c>
      <c r="H41" s="26"/>
      <c r="I41" s="104">
        <v>21</v>
      </c>
      <c r="J41" s="105">
        <v>2000</v>
      </c>
      <c r="K41" s="106">
        <f t="shared" si="1"/>
        <v>95.238095238095241</v>
      </c>
      <c r="L41" s="107">
        <v>21</v>
      </c>
      <c r="M41" s="105">
        <f>F41/V41*60</f>
        <v>1779.7435226380524</v>
      </c>
      <c r="N41" s="106">
        <f>M41/L41</f>
        <v>84.749691554192964</v>
      </c>
      <c r="O41" s="108">
        <f>L41-I41</f>
        <v>0</v>
      </c>
      <c r="P41" s="109">
        <f>N41-K41</f>
        <v>-10.488403683902277</v>
      </c>
      <c r="Q41" s="110">
        <f>N41/K41</f>
        <v>0.88987176131902612</v>
      </c>
      <c r="R41" s="290"/>
      <c r="S41" s="47">
        <v>0.40855324074074073</v>
      </c>
      <c r="T41" s="48">
        <v>0.45277777777777778</v>
      </c>
      <c r="U41" s="111">
        <v>6.3166666666666416</v>
      </c>
      <c r="V41" s="112">
        <v>63.683333333333351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-220.25647736194765</v>
      </c>
      <c r="AF41" s="110">
        <f>M41/J41</f>
        <v>0.88987176131902612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22.666666666666668</v>
      </c>
      <c r="J55" s="137">
        <f t="shared" si="10"/>
        <v>2000</v>
      </c>
      <c r="K55" s="138">
        <f t="shared" ref="K55" si="11">J55/I55</f>
        <v>88.235294117647058</v>
      </c>
      <c r="L55" s="136">
        <f t="shared" ref="L55:M55" si="12">AVERAGE(L39:L54)</f>
        <v>22.666666666666668</v>
      </c>
      <c r="M55" s="137">
        <f t="shared" si="12"/>
        <v>1780.0925453582204</v>
      </c>
      <c r="N55" s="138">
        <f t="shared" ref="N55:N64" si="13">M55/L55</f>
        <v>78.533494648156775</v>
      </c>
      <c r="O55" s="139">
        <f t="shared" ref="O55:O64" si="14">L55-I55</f>
        <v>0</v>
      </c>
      <c r="P55" s="140">
        <f t="shared" ref="P55:P64" si="15">N55-K55</f>
        <v>-9.7017994694902825</v>
      </c>
      <c r="Q55" s="141">
        <f t="shared" ref="Q55:Q64" si="16">N55/K55</f>
        <v>0.89004627267911018</v>
      </c>
      <c r="R55" s="291"/>
      <c r="S55" s="142">
        <f>S39</f>
        <v>0.29166666666666669</v>
      </c>
      <c r="T55" s="143">
        <f>INDEX(T39:T54,COUNTA(T39:T54))</f>
        <v>0.45277777777777778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5</v>
      </c>
      <c r="AD55" s="191">
        <f>SUM(AD39:AD54)</f>
        <v>0</v>
      </c>
      <c r="AE55" s="168">
        <f t="shared" ref="AE55:AE64" si="17">M55-J55</f>
        <v>-219.90745464177962</v>
      </c>
      <c r="AF55" s="141">
        <f t="shared" ref="AF55:AF64" si="18">M55/J55</f>
        <v>0.89004627267911018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199</v>
      </c>
      <c r="D56" s="362"/>
      <c r="E56" s="147">
        <v>32.06</v>
      </c>
      <c r="F56" s="97">
        <v>1246</v>
      </c>
      <c r="G56" s="148">
        <f t="shared" ref="G56:G64" si="19">E56*F56</f>
        <v>39946.76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0">F56/V56*60</f>
        <v>3210.8804581245618</v>
      </c>
      <c r="N56" s="152">
        <f t="shared" si="13"/>
        <v>168.99370832234536</v>
      </c>
      <c r="O56" s="154">
        <f t="shared" si="14"/>
        <v>0</v>
      </c>
      <c r="P56" s="155">
        <f t="shared" si="15"/>
        <v>-20.479975888180974</v>
      </c>
      <c r="Q56" s="156">
        <f t="shared" si="16"/>
        <v>0.89191123836793373</v>
      </c>
      <c r="R56" s="289">
        <f>Q72</f>
        <v>0.89140976257168481</v>
      </c>
      <c r="S56" s="157">
        <v>0.29166666666666669</v>
      </c>
      <c r="T56" s="158">
        <v>0.30783564814814812</v>
      </c>
      <c r="U56" s="159"/>
      <c r="V56" s="160">
        <v>23.283333333333267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-389.11954187543824</v>
      </c>
      <c r="AF56" s="156">
        <f t="shared" si="18"/>
        <v>0.89191123836793385</v>
      </c>
      <c r="AG56" s="281">
        <f>AF72</f>
        <v>0.89140976257168481</v>
      </c>
    </row>
    <row r="57" spans="1:33" ht="15.75" customHeight="1">
      <c r="A57" s="295"/>
      <c r="B57" s="100" t="s">
        <v>198</v>
      </c>
      <c r="C57" s="361" t="s">
        <v>203</v>
      </c>
      <c r="D57" s="361"/>
      <c r="E57" s="101">
        <v>72.400000000000006</v>
      </c>
      <c r="F57" s="102">
        <v>529</v>
      </c>
      <c r="G57" s="103">
        <f t="shared" si="19"/>
        <v>38299.600000000006</v>
      </c>
      <c r="H57" s="26"/>
      <c r="I57" s="104">
        <v>18</v>
      </c>
      <c r="J57" s="105">
        <v>1800</v>
      </c>
      <c r="K57" s="106">
        <f t="shared" ref="K57:K64" si="21">J57/I57</f>
        <v>100</v>
      </c>
      <c r="L57" s="107">
        <v>18</v>
      </c>
      <c r="M57" s="105">
        <f t="shared" si="20"/>
        <v>1605.733558178752</v>
      </c>
      <c r="N57" s="106">
        <f t="shared" si="13"/>
        <v>89.207419898819552</v>
      </c>
      <c r="O57" s="108">
        <f t="shared" si="14"/>
        <v>0</v>
      </c>
      <c r="P57" s="109">
        <f t="shared" si="15"/>
        <v>-10.792580101180448</v>
      </c>
      <c r="Q57" s="110">
        <f t="shared" si="16"/>
        <v>0.89207419898819551</v>
      </c>
      <c r="R57" s="290"/>
      <c r="S57" s="47">
        <v>0.31127314814814816</v>
      </c>
      <c r="T57" s="48">
        <v>0.32500000000000001</v>
      </c>
      <c r="U57" s="111">
        <v>4.9500000000000544</v>
      </c>
      <c r="V57" s="112">
        <v>19.766666666666666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-194.26644182124801</v>
      </c>
      <c r="AF57" s="110">
        <f t="shared" si="18"/>
        <v>0.89207419898819551</v>
      </c>
      <c r="AG57" s="282"/>
    </row>
    <row r="58" spans="1:33" ht="15.75" customHeight="1">
      <c r="A58" s="295"/>
      <c r="B58" s="100" t="s">
        <v>198</v>
      </c>
      <c r="C58" s="361" t="s">
        <v>202</v>
      </c>
      <c r="D58" s="361"/>
      <c r="E58" s="101">
        <v>71.84</v>
      </c>
      <c r="F58" s="102">
        <v>1081</v>
      </c>
      <c r="G58" s="103">
        <f t="shared" si="19"/>
        <v>77659.040000000008</v>
      </c>
      <c r="H58" s="26"/>
      <c r="I58" s="104">
        <v>19</v>
      </c>
      <c r="J58" s="105">
        <v>1800</v>
      </c>
      <c r="K58" s="106">
        <f t="shared" si="21"/>
        <v>94.736842105263165</v>
      </c>
      <c r="L58" s="107">
        <v>19</v>
      </c>
      <c r="M58" s="105">
        <f t="shared" si="20"/>
        <v>1606.1081304168397</v>
      </c>
      <c r="N58" s="106">
        <f t="shared" si="13"/>
        <v>84.532006864044192</v>
      </c>
      <c r="O58" s="108">
        <f t="shared" si="14"/>
        <v>0</v>
      </c>
      <c r="P58" s="109">
        <f t="shared" si="15"/>
        <v>-10.204835241218973</v>
      </c>
      <c r="Q58" s="110">
        <f t="shared" si="16"/>
        <v>0.89228229467602194</v>
      </c>
      <c r="R58" s="290"/>
      <c r="S58" s="47">
        <v>0.32847222222222222</v>
      </c>
      <c r="T58" s="48">
        <v>0.35651620370370368</v>
      </c>
      <c r="U58" s="111">
        <v>4.9999999999999822</v>
      </c>
      <c r="V58" s="112">
        <v>40.383333333333304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-193.89186958316031</v>
      </c>
      <c r="AF58" s="110">
        <f t="shared" si="18"/>
        <v>0.89228229467602205</v>
      </c>
      <c r="AG58" s="282"/>
    </row>
    <row r="59" spans="1:33" ht="15.75" customHeight="1">
      <c r="A59" s="295"/>
      <c r="B59" s="100" t="s">
        <v>190</v>
      </c>
      <c r="C59" s="361" t="s">
        <v>191</v>
      </c>
      <c r="D59" s="361"/>
      <c r="E59" s="101">
        <v>57.3</v>
      </c>
      <c r="F59" s="102">
        <v>1488</v>
      </c>
      <c r="G59" s="103">
        <f t="shared" si="19"/>
        <v>85262.399999999994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1604.31266846361</v>
      </c>
      <c r="N59" s="106">
        <f t="shared" si="13"/>
        <v>72.923303111982264</v>
      </c>
      <c r="O59" s="108">
        <f t="shared" si="14"/>
        <v>0</v>
      </c>
      <c r="P59" s="109">
        <f t="shared" si="15"/>
        <v>-8.8948787061995489</v>
      </c>
      <c r="Q59" s="110">
        <f t="shared" si="16"/>
        <v>0.89128481581311658</v>
      </c>
      <c r="R59" s="290"/>
      <c r="S59" s="47">
        <v>0.35996527777777776</v>
      </c>
      <c r="T59" s="48">
        <v>0.39861111111111114</v>
      </c>
      <c r="U59" s="111">
        <v>4.9666666666666703</v>
      </c>
      <c r="V59" s="112">
        <v>55.650000000000063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-195.68733153639005</v>
      </c>
      <c r="AF59" s="200">
        <f t="shared" si="18"/>
        <v>0.89128481581311669</v>
      </c>
      <c r="AG59" s="282"/>
    </row>
    <row r="60" spans="1:33" ht="15.75" customHeight="1">
      <c r="A60" s="296"/>
      <c r="B60" s="100" t="s">
        <v>177</v>
      </c>
      <c r="C60" s="361" t="s">
        <v>201</v>
      </c>
      <c r="D60" s="361"/>
      <c r="E60" s="101">
        <v>57.73</v>
      </c>
      <c r="F60" s="105">
        <v>937</v>
      </c>
      <c r="G60" s="103">
        <f t="shared" si="19"/>
        <v>54093.009999999995</v>
      </c>
      <c r="H60" s="13"/>
      <c r="I60" s="104">
        <v>22</v>
      </c>
      <c r="J60" s="105">
        <v>1800</v>
      </c>
      <c r="K60" s="106">
        <f t="shared" si="21"/>
        <v>81.818181818181813</v>
      </c>
      <c r="L60" s="118">
        <v>22</v>
      </c>
      <c r="M60" s="105">
        <f t="shared" si="20"/>
        <v>1604.7573739295904</v>
      </c>
      <c r="N60" s="106">
        <f t="shared" si="13"/>
        <v>72.943516996799559</v>
      </c>
      <c r="O60" s="108">
        <f t="shared" si="14"/>
        <v>0</v>
      </c>
      <c r="P60" s="109">
        <f t="shared" si="15"/>
        <v>-8.8746648213822539</v>
      </c>
      <c r="Q60" s="110">
        <f t="shared" si="16"/>
        <v>0.891531874405328</v>
      </c>
      <c r="R60" s="290"/>
      <c r="S60" s="47">
        <v>0.40208333333333335</v>
      </c>
      <c r="T60" s="48">
        <v>0.42641203703703706</v>
      </c>
      <c r="U60" s="111">
        <v>4.9999999999999822</v>
      </c>
      <c r="V60" s="112">
        <v>35.033333333333346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-195.24262607040964</v>
      </c>
      <c r="AF60" s="200">
        <f t="shared" si="18"/>
        <v>0.891531874405328</v>
      </c>
      <c r="AG60" s="282"/>
    </row>
    <row r="61" spans="1:33" ht="15.75" customHeight="1">
      <c r="A61" s="296"/>
      <c r="B61" s="100" t="s">
        <v>177</v>
      </c>
      <c r="C61" s="361" t="s">
        <v>200</v>
      </c>
      <c r="D61" s="361"/>
      <c r="E61" s="101">
        <v>57.73</v>
      </c>
      <c r="F61" s="105">
        <v>1299</v>
      </c>
      <c r="G61" s="121">
        <f t="shared" si="19"/>
        <v>74991.26999999999</v>
      </c>
      <c r="H61" s="122"/>
      <c r="I61" s="104">
        <v>22</v>
      </c>
      <c r="J61" s="105">
        <v>1800</v>
      </c>
      <c r="K61" s="106">
        <f t="shared" si="21"/>
        <v>81.818181818181813</v>
      </c>
      <c r="L61" s="107">
        <v>22</v>
      </c>
      <c r="M61" s="105">
        <f t="shared" si="20"/>
        <v>1603.7037037037037</v>
      </c>
      <c r="N61" s="106">
        <f t="shared" si="13"/>
        <v>72.895622895622893</v>
      </c>
      <c r="O61" s="108">
        <f t="shared" si="14"/>
        <v>0</v>
      </c>
      <c r="P61" s="109">
        <f t="shared" si="15"/>
        <v>-8.9225589225589204</v>
      </c>
      <c r="Q61" s="110">
        <f t="shared" si="16"/>
        <v>0.89094650205761317</v>
      </c>
      <c r="R61" s="290"/>
      <c r="S61" s="47">
        <v>0.4301388888888889</v>
      </c>
      <c r="T61" s="48">
        <v>0.46388888888888891</v>
      </c>
      <c r="U61" s="111">
        <v>5.3666666666666529</v>
      </c>
      <c r="V61" s="112">
        <v>48.6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-196.2962962962963</v>
      </c>
      <c r="AF61" s="200">
        <f t="shared" si="18"/>
        <v>0.89094650205761317</v>
      </c>
      <c r="AG61" s="282"/>
    </row>
    <row r="62" spans="1:33" ht="15.75" customHeight="1">
      <c r="A62" s="296"/>
      <c r="B62" s="100" t="s">
        <v>179</v>
      </c>
      <c r="C62" s="361" t="s">
        <v>180</v>
      </c>
      <c r="D62" s="361"/>
      <c r="E62" s="101">
        <v>24.07</v>
      </c>
      <c r="F62" s="105">
        <v>410</v>
      </c>
      <c r="G62" s="121">
        <f t="shared" si="19"/>
        <v>9868.7000000000007</v>
      </c>
      <c r="H62" s="62"/>
      <c r="I62" s="104">
        <v>21</v>
      </c>
      <c r="J62" s="105">
        <v>2790</v>
      </c>
      <c r="K62" s="106">
        <f t="shared" si="21"/>
        <v>132.85714285714286</v>
      </c>
      <c r="L62" s="107">
        <v>21</v>
      </c>
      <c r="M62" s="105">
        <f t="shared" si="20"/>
        <v>2484.8484848484977</v>
      </c>
      <c r="N62" s="106">
        <f t="shared" si="13"/>
        <v>118.32611832611894</v>
      </c>
      <c r="O62" s="123">
        <f t="shared" si="14"/>
        <v>0</v>
      </c>
      <c r="P62" s="124">
        <f t="shared" si="15"/>
        <v>-14.531024531023917</v>
      </c>
      <c r="Q62" s="125">
        <f t="shared" si="16"/>
        <v>0.89062669707831466</v>
      </c>
      <c r="R62" s="290"/>
      <c r="S62" s="47">
        <v>0.46812500000000001</v>
      </c>
      <c r="T62" s="48">
        <v>0.47499999999999998</v>
      </c>
      <c r="U62" s="111">
        <v>6.0999999999999943</v>
      </c>
      <c r="V62" s="112">
        <v>9.8999999999999488</v>
      </c>
      <c r="W62" s="113">
        <v>0.47499999999999998</v>
      </c>
      <c r="X62" s="116">
        <v>0.51336805555555554</v>
      </c>
      <c r="Y62" s="12"/>
      <c r="Z62" s="198"/>
      <c r="AA62" s="276"/>
      <c r="AB62" s="277"/>
      <c r="AC62" s="12">
        <v>1</v>
      </c>
      <c r="AD62" s="198"/>
      <c r="AE62" s="199">
        <f t="shared" si="17"/>
        <v>-305.15151515150228</v>
      </c>
      <c r="AF62" s="200">
        <f t="shared" si="18"/>
        <v>0.89062669707831454</v>
      </c>
      <c r="AG62" s="282"/>
    </row>
    <row r="63" spans="1:33" ht="15.75" customHeight="1">
      <c r="A63" s="296"/>
      <c r="B63" s="100" t="s">
        <v>179</v>
      </c>
      <c r="C63" s="361" t="s">
        <v>181</v>
      </c>
      <c r="D63" s="361"/>
      <c r="E63" s="101">
        <v>29.97</v>
      </c>
      <c r="F63" s="105">
        <v>2599</v>
      </c>
      <c r="G63" s="121">
        <f t="shared" si="19"/>
        <v>77892.03</v>
      </c>
      <c r="H63" s="62"/>
      <c r="I63" s="104">
        <v>21</v>
      </c>
      <c r="J63" s="105">
        <v>2790</v>
      </c>
      <c r="K63" s="106">
        <f t="shared" si="21"/>
        <v>132.85714285714286</v>
      </c>
      <c r="L63" s="107">
        <v>21</v>
      </c>
      <c r="M63" s="105">
        <f t="shared" si="20"/>
        <v>2485.099601593623</v>
      </c>
      <c r="N63" s="106">
        <f t="shared" si="13"/>
        <v>118.338076266363</v>
      </c>
      <c r="O63" s="123">
        <f t="shared" si="14"/>
        <v>0</v>
      </c>
      <c r="P63" s="124">
        <f t="shared" si="15"/>
        <v>-14.519066590779858</v>
      </c>
      <c r="Q63" s="125">
        <f t="shared" si="16"/>
        <v>0.89071670308015161</v>
      </c>
      <c r="R63" s="290"/>
      <c r="S63" s="47">
        <v>0.51336805555555554</v>
      </c>
      <c r="T63" s="48">
        <v>0.55694444444444446</v>
      </c>
      <c r="U63" s="111">
        <v>55.25</v>
      </c>
      <c r="V63" s="112">
        <v>62.750000000000057</v>
      </c>
      <c r="W63" s="113"/>
      <c r="X63" s="116"/>
      <c r="Y63" s="12"/>
      <c r="Z63" s="198"/>
      <c r="AA63" s="276"/>
      <c r="AB63" s="277"/>
      <c r="AC63" s="12">
        <v>1</v>
      </c>
      <c r="AD63" s="198"/>
      <c r="AE63" s="199">
        <f t="shared" si="17"/>
        <v>-304.90039840637701</v>
      </c>
      <c r="AF63" s="200">
        <f t="shared" si="18"/>
        <v>0.89071670308015161</v>
      </c>
      <c r="AG63" s="282"/>
    </row>
    <row r="64" spans="1:33" ht="15.75" customHeight="1">
      <c r="A64" s="296"/>
      <c r="B64" s="100" t="s">
        <v>198</v>
      </c>
      <c r="C64" s="361" t="s">
        <v>226</v>
      </c>
      <c r="D64" s="361"/>
      <c r="E64" s="101">
        <v>56.43</v>
      </c>
      <c r="F64" s="105">
        <v>1304</v>
      </c>
      <c r="G64" s="121">
        <f t="shared" si="19"/>
        <v>73584.72</v>
      </c>
      <c r="H64" s="62"/>
      <c r="I64" s="104">
        <v>19</v>
      </c>
      <c r="J64" s="105">
        <v>1800</v>
      </c>
      <c r="K64" s="106">
        <f t="shared" si="21"/>
        <v>94.736842105263165</v>
      </c>
      <c r="L64" s="107">
        <v>19</v>
      </c>
      <c r="M64" s="105">
        <f t="shared" si="20"/>
        <v>1604.923076923079</v>
      </c>
      <c r="N64" s="106">
        <f t="shared" si="13"/>
        <v>84.469635627530465</v>
      </c>
      <c r="O64" s="123">
        <f t="shared" si="14"/>
        <v>0</v>
      </c>
      <c r="P64" s="124">
        <f t="shared" si="15"/>
        <v>-10.267206477732699</v>
      </c>
      <c r="Q64" s="125">
        <f t="shared" si="16"/>
        <v>0.89162393162393261</v>
      </c>
      <c r="R64" s="290"/>
      <c r="S64" s="47">
        <v>0.56059027777777781</v>
      </c>
      <c r="T64" s="48">
        <v>0.59444444444444444</v>
      </c>
      <c r="U64" s="111">
        <v>5.2500000000000213</v>
      </c>
      <c r="V64" s="112">
        <v>48.749999999999943</v>
      </c>
      <c r="W64" s="113"/>
      <c r="X64" s="116"/>
      <c r="Y64" s="12"/>
      <c r="Z64" s="198"/>
      <c r="AA64" s="276"/>
      <c r="AB64" s="277"/>
      <c r="AC64" s="12">
        <v>1</v>
      </c>
      <c r="AD64" s="198"/>
      <c r="AE64" s="199">
        <f t="shared" si="17"/>
        <v>-195.07692307692105</v>
      </c>
      <c r="AF64" s="200">
        <f t="shared" si="18"/>
        <v>0.89162393162393272</v>
      </c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2220</v>
      </c>
      <c r="K72" s="138">
        <f t="shared" ref="K72:K73" si="23">J72/I72</f>
        <v>109.18032786885246</v>
      </c>
      <c r="L72" s="136">
        <f t="shared" ref="L72:M72" si="24">AVERAGE(L56:L71)</f>
        <v>20.333333333333332</v>
      </c>
      <c r="M72" s="137">
        <f t="shared" si="24"/>
        <v>1978.9296729091402</v>
      </c>
      <c r="N72" s="138">
        <f>M72/L72</f>
        <v>97.32441014307247</v>
      </c>
      <c r="O72" s="139">
        <f>L72-I72</f>
        <v>0</v>
      </c>
      <c r="P72" s="140">
        <f>N72-K72</f>
        <v>-11.855917725779989</v>
      </c>
      <c r="Q72" s="141">
        <f>N72/K72</f>
        <v>0.89140976257168481</v>
      </c>
      <c r="R72" s="291"/>
      <c r="S72" s="142">
        <f>S56</f>
        <v>0.29166666666666669</v>
      </c>
      <c r="T72" s="143">
        <f>INDEX(T56:T71,COUNTA(T56:T71))</f>
        <v>0.59444444444444444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-241.07032709085979</v>
      </c>
      <c r="AF72" s="141">
        <f>M72/J72</f>
        <v>0.89140976257168481</v>
      </c>
      <c r="AG72" s="283"/>
    </row>
    <row r="73" spans="1:33" ht="15.75" customHeight="1">
      <c r="A73" s="284" t="s">
        <v>118</v>
      </c>
      <c r="B73" s="100" t="s">
        <v>221</v>
      </c>
      <c r="C73" s="274" t="s">
        <v>222</v>
      </c>
      <c r="D73" s="275"/>
      <c r="E73" s="101">
        <v>27.05</v>
      </c>
      <c r="F73" s="102">
        <v>1210</v>
      </c>
      <c r="G73" s="121">
        <f t="shared" ref="G73" si="25">E73*F73</f>
        <v>32730.5</v>
      </c>
      <c r="H73" s="122"/>
      <c r="I73" s="104">
        <v>6</v>
      </c>
      <c r="J73" s="105">
        <v>3273</v>
      </c>
      <c r="K73" s="106">
        <f t="shared" si="23"/>
        <v>545.5</v>
      </c>
      <c r="L73" s="107">
        <v>6</v>
      </c>
      <c r="M73" s="105">
        <f>F73/V73*60</f>
        <v>2957.2301425661913</v>
      </c>
      <c r="N73" s="106">
        <f>M73/L73</f>
        <v>492.87169042769852</v>
      </c>
      <c r="O73" s="108">
        <f>L73-I73</f>
        <v>0</v>
      </c>
      <c r="P73" s="109">
        <f>N73-K73</f>
        <v>-52.628309572301475</v>
      </c>
      <c r="Q73" s="110">
        <f>N73/K73</f>
        <v>0.90352280555031805</v>
      </c>
      <c r="R73" s="289">
        <f>Q89</f>
        <v>0.90352280555031805</v>
      </c>
      <c r="S73" s="47">
        <v>0.44059027777777776</v>
      </c>
      <c r="T73" s="48">
        <v>0.45763888888888887</v>
      </c>
      <c r="U73" s="111">
        <v>6.4499999999999691</v>
      </c>
      <c r="V73" s="112">
        <v>24.55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-315.76985743380874</v>
      </c>
      <c r="AF73" s="156">
        <f>M73/J73</f>
        <v>0.90352280555031816</v>
      </c>
      <c r="AG73" s="281">
        <f>AF89</f>
        <v>0.90352280555031816</v>
      </c>
    </row>
    <row r="74" spans="1:33" ht="15.75" customHeight="1">
      <c r="A74" s="285"/>
      <c r="B74" s="100"/>
      <c r="C74" s="274"/>
      <c r="D74" s="275"/>
      <c r="E74" s="101"/>
      <c r="F74" s="102"/>
      <c r="G74" s="103"/>
      <c r="H74" s="26"/>
      <c r="I74" s="104"/>
      <c r="J74" s="105"/>
      <c r="K74" s="106"/>
      <c r="L74" s="107"/>
      <c r="M74" s="105"/>
      <c r="N74" s="106"/>
      <c r="O74" s="108"/>
      <c r="P74" s="109"/>
      <c r="Q74" s="110"/>
      <c r="R74" s="290"/>
      <c r="S74" s="47"/>
      <c r="T74" s="48"/>
      <c r="U74" s="111"/>
      <c r="V74" s="112"/>
      <c r="W74" s="113"/>
      <c r="X74" s="116"/>
      <c r="Y74" s="12"/>
      <c r="Z74" s="198"/>
      <c r="AA74" s="276"/>
      <c r="AB74" s="277"/>
      <c r="AC74" s="12"/>
      <c r="AD74" s="198"/>
      <c r="AE74" s="117"/>
      <c r="AF74" s="110"/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3273</v>
      </c>
      <c r="K89" s="138">
        <f t="shared" ref="K89" si="27">J89/I89</f>
        <v>545.5</v>
      </c>
      <c r="L89" s="136">
        <f t="shared" ref="L89:M89" si="28">AVERAGE(L73:L88)</f>
        <v>6</v>
      </c>
      <c r="M89" s="137">
        <f t="shared" si="28"/>
        <v>2957.2301425661913</v>
      </c>
      <c r="N89" s="138">
        <f>M89/L89</f>
        <v>492.87169042769852</v>
      </c>
      <c r="O89" s="139">
        <f>L89-I89</f>
        <v>0</v>
      </c>
      <c r="P89" s="140">
        <f>N89-K89</f>
        <v>-52.628309572301475</v>
      </c>
      <c r="Q89" s="141">
        <f>N89/K89</f>
        <v>0.90352280555031805</v>
      </c>
      <c r="R89" s="291"/>
      <c r="S89" s="142">
        <f>S73</f>
        <v>0.44059027777777776</v>
      </c>
      <c r="T89" s="143">
        <f>INDEX(T73:T88,COUNTA(T73:T88))</f>
        <v>0.45763888888888887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1</v>
      </c>
      <c r="AD89" s="191">
        <f>SUM(AD73:AD88)</f>
        <v>0</v>
      </c>
      <c r="AE89" s="168">
        <f>M89-J89</f>
        <v>-315.76985743380874</v>
      </c>
      <c r="AF89" s="141">
        <f>M89/J89</f>
        <v>0.90352280555031816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206</v>
      </c>
      <c r="D90" s="288"/>
      <c r="E90" s="147">
        <v>50.67</v>
      </c>
      <c r="F90" s="97">
        <v>426</v>
      </c>
      <c r="G90" s="148">
        <f t="shared" ref="G90:G93" si="29">E90*F90</f>
        <v>21585.420000000002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1781.1846689895465</v>
      </c>
      <c r="N90" s="152">
        <f>M90/L90</f>
        <v>89.059233449477318</v>
      </c>
      <c r="O90" s="154">
        <f>L90-I90</f>
        <v>0</v>
      </c>
      <c r="P90" s="155">
        <f>N90-K90</f>
        <v>-10.940766550522682</v>
      </c>
      <c r="Q90" s="156">
        <f>N90/K90</f>
        <v>0.89059233449477315</v>
      </c>
      <c r="R90" s="289">
        <f>Q106</f>
        <v>0.88991942018791637</v>
      </c>
      <c r="S90" s="157">
        <v>0.70833333333333337</v>
      </c>
      <c r="T90" s="158">
        <v>0.71829861111111115</v>
      </c>
      <c r="U90" s="159"/>
      <c r="V90" s="160">
        <v>14.350000000000005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-218.81533101045352</v>
      </c>
      <c r="AF90" s="156">
        <f>M90/J90</f>
        <v>0.89059233449477326</v>
      </c>
      <c r="AG90" s="281">
        <f>AF106</f>
        <v>0.88991942018791659</v>
      </c>
    </row>
    <row r="91" spans="1:33" ht="15.75" customHeight="1">
      <c r="A91" s="295"/>
      <c r="B91" s="163" t="s">
        <v>183</v>
      </c>
      <c r="C91" s="274" t="s">
        <v>208</v>
      </c>
      <c r="D91" s="275"/>
      <c r="E91" s="101">
        <v>56.79</v>
      </c>
      <c r="F91" s="102">
        <v>1488</v>
      </c>
      <c r="G91" s="103">
        <f t="shared" si="29"/>
        <v>84503.52</v>
      </c>
      <c r="H91" s="26"/>
      <c r="I91" s="104">
        <v>23</v>
      </c>
      <c r="J91" s="105">
        <v>2000</v>
      </c>
      <c r="K91" s="106">
        <f t="shared" ref="K91:K93" si="30">J91/I91</f>
        <v>86.956521739130437</v>
      </c>
      <c r="L91" s="107">
        <v>23</v>
      </c>
      <c r="M91" s="105">
        <f>F91/V91*60</f>
        <v>1779.0767186981047</v>
      </c>
      <c r="N91" s="106">
        <f>M91/L91</f>
        <v>77.351161682526296</v>
      </c>
      <c r="O91" s="108">
        <f>L91-I91</f>
        <v>0</v>
      </c>
      <c r="P91" s="109">
        <f>N91-K91</f>
        <v>-9.6053600566041411</v>
      </c>
      <c r="Q91" s="110">
        <f>N91/K91</f>
        <v>0.88953835934905234</v>
      </c>
      <c r="R91" s="290"/>
      <c r="S91" s="47">
        <v>0.72152777777777777</v>
      </c>
      <c r="T91" s="48">
        <v>0.75637731481481485</v>
      </c>
      <c r="U91" s="111">
        <v>4.6499999999999275</v>
      </c>
      <c r="V91" s="112">
        <v>50.183333333333394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-220.92328130189526</v>
      </c>
      <c r="AF91" s="110">
        <f>M91/J91</f>
        <v>0.88953835934905234</v>
      </c>
      <c r="AG91" s="282"/>
    </row>
    <row r="92" spans="1:33" ht="15.75" customHeight="1">
      <c r="A92" s="295"/>
      <c r="B92" s="163" t="s">
        <v>183</v>
      </c>
      <c r="C92" s="274" t="s">
        <v>209</v>
      </c>
      <c r="D92" s="275"/>
      <c r="E92" s="101">
        <v>56.87</v>
      </c>
      <c r="F92" s="102">
        <v>1152</v>
      </c>
      <c r="G92" s="103">
        <f t="shared" si="29"/>
        <v>65514.239999999998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1779.9141630901263</v>
      </c>
      <c r="N92" s="106">
        <f>M92/L92</f>
        <v>77.387572308266357</v>
      </c>
      <c r="O92" s="108">
        <f>L92-I92</f>
        <v>0</v>
      </c>
      <c r="P92" s="109">
        <f>N92-K92</f>
        <v>-9.5689494308640803</v>
      </c>
      <c r="Q92" s="110">
        <f>N92/K92</f>
        <v>0.88995708154506303</v>
      </c>
      <c r="R92" s="290"/>
      <c r="S92" s="47">
        <v>0.75983796296296291</v>
      </c>
      <c r="T92" s="48">
        <v>0.78680555555555554</v>
      </c>
      <c r="U92" s="111">
        <v>4.9833333333332064</v>
      </c>
      <c r="V92" s="112">
        <v>38.833333333333385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-220.08583690987371</v>
      </c>
      <c r="AF92" s="110">
        <f>M92/J92</f>
        <v>0.88995708154506314</v>
      </c>
      <c r="AG92" s="282"/>
    </row>
    <row r="93" spans="1:33" ht="15.75" customHeight="1">
      <c r="A93" s="295"/>
      <c r="B93" s="163" t="s">
        <v>183</v>
      </c>
      <c r="C93" s="274" t="s">
        <v>210</v>
      </c>
      <c r="D93" s="275"/>
      <c r="E93" s="101">
        <v>47.6</v>
      </c>
      <c r="F93" s="102">
        <v>1410</v>
      </c>
      <c r="G93" s="103">
        <f t="shared" si="29"/>
        <v>67116</v>
      </c>
      <c r="H93" s="26"/>
      <c r="I93" s="104">
        <v>23</v>
      </c>
      <c r="J93" s="105">
        <v>2000</v>
      </c>
      <c r="K93" s="106">
        <f t="shared" si="30"/>
        <v>86.956521739130437</v>
      </c>
      <c r="L93" s="107">
        <v>23</v>
      </c>
      <c r="M93" s="105">
        <f>F93/V93*60</f>
        <v>1779.1798107255549</v>
      </c>
      <c r="N93" s="106">
        <f>M93/L93</f>
        <v>77.355643944589346</v>
      </c>
      <c r="O93" s="108">
        <f>L93-I93</f>
        <v>0</v>
      </c>
      <c r="P93" s="109">
        <f>N93-K93</f>
        <v>-9.6008777945410912</v>
      </c>
      <c r="Q93" s="110">
        <f>N93/K93</f>
        <v>0.88958990536277749</v>
      </c>
      <c r="R93" s="290"/>
      <c r="S93" s="47">
        <v>0.79059027777777779</v>
      </c>
      <c r="T93" s="48">
        <v>0.82361111111111107</v>
      </c>
      <c r="U93" s="111">
        <v>5.4500000000000526</v>
      </c>
      <c r="V93" s="112">
        <v>47.549999999999919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-220.82018927444506</v>
      </c>
      <c r="AF93" s="110">
        <f>M93/J93</f>
        <v>0.88958990536277749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22.25</v>
      </c>
      <c r="J106" s="137">
        <f t="shared" si="31"/>
        <v>2000</v>
      </c>
      <c r="K106" s="138">
        <f t="shared" ref="K106" si="32">J106/I106</f>
        <v>89.887640449438209</v>
      </c>
      <c r="L106" s="136">
        <f t="shared" ref="L106:M106" si="33">AVERAGE(L90:L105)</f>
        <v>22.25</v>
      </c>
      <c r="M106" s="137">
        <f t="shared" si="33"/>
        <v>1779.8388403758331</v>
      </c>
      <c r="N106" s="138">
        <f>M106/L106</f>
        <v>79.992756870823953</v>
      </c>
      <c r="O106" s="139">
        <f>L106-I106</f>
        <v>0</v>
      </c>
      <c r="P106" s="140">
        <f>N106-K106</f>
        <v>-9.8948835786142553</v>
      </c>
      <c r="Q106" s="141">
        <f>N106/K106</f>
        <v>0.88991942018791637</v>
      </c>
      <c r="R106" s="291"/>
      <c r="S106" s="142">
        <f>S90</f>
        <v>0.70833333333333337</v>
      </c>
      <c r="T106" s="143">
        <f>INDEX(T90:T105,COUNTA(T90:T105))</f>
        <v>0.82361111111111107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4</v>
      </c>
      <c r="AD106" s="180">
        <f t="shared" si="35"/>
        <v>0</v>
      </c>
      <c r="AE106" s="168">
        <f>M106-J106</f>
        <v>-220.16115962416688</v>
      </c>
      <c r="AF106" s="141">
        <f>M106/J106</f>
        <v>0.88991942018791659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905</v>
      </c>
      <c r="G107" s="148">
        <f t="shared" ref="G107:G109" si="36">E107*F107</f>
        <v>51856.5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1781.3012575177679</v>
      </c>
      <c r="N107" s="152">
        <f>M107/L107</f>
        <v>84.823869405607994</v>
      </c>
      <c r="O107" s="154">
        <f>L107-I107</f>
        <v>0</v>
      </c>
      <c r="P107" s="155">
        <f>N107-K107</f>
        <v>-10.414225832487247</v>
      </c>
      <c r="Q107" s="156">
        <f>N107/K107</f>
        <v>0.8906506287588839</v>
      </c>
      <c r="R107" s="289">
        <f>Q123</f>
        <v>0.89006861666780368</v>
      </c>
      <c r="S107" s="157">
        <v>0.70833333333333337</v>
      </c>
      <c r="T107" s="158">
        <v>0.72950231481481487</v>
      </c>
      <c r="U107" s="159"/>
      <c r="V107" s="160">
        <v>30.483333333333356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-218.69874248223209</v>
      </c>
      <c r="AF107" s="156">
        <f>M107/J107</f>
        <v>0.8906506287588839</v>
      </c>
      <c r="AG107" s="358">
        <f>AF123</f>
        <v>0.89006861666780368</v>
      </c>
    </row>
    <row r="108" spans="1:33" ht="15.75" customHeight="1">
      <c r="A108" s="285"/>
      <c r="B108" s="163" t="s">
        <v>183</v>
      </c>
      <c r="C108" s="274" t="s">
        <v>211</v>
      </c>
      <c r="D108" s="275"/>
      <c r="E108" s="101">
        <v>54.09</v>
      </c>
      <c r="F108" s="111">
        <v>1402</v>
      </c>
      <c r="G108" s="103">
        <f t="shared" si="36"/>
        <v>75834.180000000008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19</v>
      </c>
      <c r="M108" s="105">
        <f>F108/V108*60</f>
        <v>1779.0623898484341</v>
      </c>
      <c r="N108" s="106">
        <f>M108/L108</f>
        <v>93.634862623601791</v>
      </c>
      <c r="O108" s="108">
        <f>L108-I108</f>
        <v>0</v>
      </c>
      <c r="P108" s="109">
        <f>N108-K108</f>
        <v>-11.628295271135045</v>
      </c>
      <c r="Q108" s="110">
        <f>N108/K108</f>
        <v>0.88953119492421706</v>
      </c>
      <c r="R108" s="290"/>
      <c r="S108" s="47">
        <v>0.73263888888888895</v>
      </c>
      <c r="T108" s="48">
        <v>0.76547453703703705</v>
      </c>
      <c r="U108" s="111">
        <v>4.5166666666666799</v>
      </c>
      <c r="V108" s="112">
        <v>47.28333333333326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-220.93761015156588</v>
      </c>
      <c r="AF108" s="110">
        <f>M108/J108</f>
        <v>0.88953119492421706</v>
      </c>
      <c r="AG108" s="359"/>
    </row>
    <row r="109" spans="1:33" ht="15.75" customHeight="1">
      <c r="A109" s="285"/>
      <c r="B109" s="163" t="s">
        <v>183</v>
      </c>
      <c r="C109" s="274" t="s">
        <v>213</v>
      </c>
      <c r="D109" s="275"/>
      <c r="E109" s="101">
        <v>58.17</v>
      </c>
      <c r="F109" s="111">
        <v>1400</v>
      </c>
      <c r="G109" s="103">
        <f t="shared" si="36"/>
        <v>81438</v>
      </c>
      <c r="H109" s="26"/>
      <c r="I109" s="104">
        <v>19</v>
      </c>
      <c r="J109" s="105">
        <v>1800</v>
      </c>
      <c r="K109" s="106">
        <f t="shared" si="37"/>
        <v>94.736842105263165</v>
      </c>
      <c r="L109" s="107">
        <v>19</v>
      </c>
      <c r="M109" s="105">
        <f>F109/V109*60</f>
        <v>1602.0343293070587</v>
      </c>
      <c r="N109" s="106">
        <f>M109/L109</f>
        <v>84.317596279318877</v>
      </c>
      <c r="O109" s="108">
        <f>L109-I109</f>
        <v>0</v>
      </c>
      <c r="P109" s="109">
        <f>N109-K109</f>
        <v>-10.419245825944287</v>
      </c>
      <c r="Q109" s="110">
        <f>N109/K109</f>
        <v>0.8900190718372547</v>
      </c>
      <c r="R109" s="290"/>
      <c r="S109" s="47">
        <v>0.76875000000000004</v>
      </c>
      <c r="T109" s="48">
        <v>0.80516203703703704</v>
      </c>
      <c r="U109" s="111">
        <v>4.7166666666667112</v>
      </c>
      <c r="V109" s="112">
        <v>52.433333333333266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-197.96567069294133</v>
      </c>
      <c r="AF109" s="110">
        <f>M109/J109</f>
        <v>0.89001907183725482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19.666666666666668</v>
      </c>
      <c r="J123" s="137">
        <f t="shared" si="38"/>
        <v>1933.3333333333333</v>
      </c>
      <c r="K123" s="138">
        <f t="shared" ref="K123" si="39">J123/I123</f>
        <v>98.305084745762699</v>
      </c>
      <c r="L123" s="136">
        <f t="shared" ref="L123:M123" si="40">AVERAGE(L107:L122)</f>
        <v>19.666666666666668</v>
      </c>
      <c r="M123" s="137">
        <f t="shared" si="40"/>
        <v>1720.7993255577537</v>
      </c>
      <c r="N123" s="138">
        <f>M123/L123</f>
        <v>87.498270791072216</v>
      </c>
      <c r="O123" s="139">
        <f>L123-I123</f>
        <v>0</v>
      </c>
      <c r="P123" s="140">
        <f>N123-K123</f>
        <v>-10.806813954690483</v>
      </c>
      <c r="Q123" s="141">
        <f>N123/K123</f>
        <v>0.89006861666780368</v>
      </c>
      <c r="R123" s="291"/>
      <c r="S123" s="142">
        <f>S107</f>
        <v>0.70833333333333337</v>
      </c>
      <c r="T123" s="143">
        <f>INDEX(T107:T122,COUNTA(T107:T122))</f>
        <v>0.80516203703703704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3</v>
      </c>
      <c r="AD123" s="180">
        <f t="shared" si="42"/>
        <v>0</v>
      </c>
      <c r="AE123" s="168">
        <f>M123-J123</f>
        <v>-212.53400777557954</v>
      </c>
      <c r="AF123" s="141">
        <f>M123/J123</f>
        <v>0.89006861666780368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10" priority="2" operator="greaterThan">
      <formula>0</formula>
    </cfRule>
  </conditionalFormatting>
  <conditionalFormatting sqref="P5:P123 AE5:AE123">
    <cfRule type="cellIs" dxfId="109" priority="5" operator="lessThan">
      <formula>0</formula>
    </cfRule>
  </conditionalFormatting>
  <conditionalFormatting sqref="Q5:Q123 AF5:AF123">
    <cfRule type="cellIs" dxfId="108" priority="3" operator="greaterThan">
      <formula>1</formula>
    </cfRule>
    <cfRule type="cellIs" dxfId="107" priority="4" operator="lessThan">
      <formula>0.8</formula>
    </cfRule>
  </conditionalFormatting>
  <conditionalFormatting sqref="AG5 R5:R123 AG90:AG107">
    <cfRule type="cellIs" dxfId="106" priority="6" operator="lessThan">
      <formula>0.8</formula>
    </cfRule>
  </conditionalFormatting>
  <conditionalFormatting sqref="AG22">
    <cfRule type="cellIs" dxfId="105" priority="10" operator="lessThan">
      <formula>0.8</formula>
    </cfRule>
  </conditionalFormatting>
  <conditionalFormatting sqref="AG37">
    <cfRule type="cellIs" dxfId="104" priority="9" operator="lessThan">
      <formula>0.8</formula>
    </cfRule>
  </conditionalFormatting>
  <conditionalFormatting sqref="AG39:AG74">
    <cfRule type="cellIs" dxfId="103" priority="7" operator="lessThan">
      <formula>0.8</formula>
    </cfRule>
  </conditionalFormatting>
  <conditionalFormatting sqref="AG80:AG88">
    <cfRule type="cellIs" dxfId="102" priority="8" operator="lessThan">
      <formula>0.8</formula>
    </cfRule>
  </conditionalFormatting>
  <conditionalFormatting sqref="AG122">
    <cfRule type="cellIs" dxfId="101" priority="1" operator="lessThan">
      <formula>0.8</formula>
    </cfRule>
  </conditionalFormatting>
  <dataValidations count="1">
    <dataValidation type="list" allowBlank="1" showInputMessage="1" showErrorMessage="1" sqref="AA5:AB123" xr:uid="{6278D86A-C4A0-44A2-94DD-929D34C34759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B2E9-D9BB-4930-A12F-15D9BBBBEEEF}">
  <sheetPr>
    <tabColor theme="8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231</v>
      </c>
      <c r="D3" s="263"/>
      <c r="E3" s="3" t="s">
        <v>2</v>
      </c>
      <c r="F3" s="264">
        <f>'0204(18度C)'!D1+'0204(4度C)'!D1</f>
        <v>152389</v>
      </c>
      <c r="G3" s="265"/>
      <c r="H3" s="3" t="s">
        <v>3</v>
      </c>
      <c r="I3" s="266">
        <f>'0204(18度C)'!F1+'0204(4度C)'!F1</f>
        <v>4730102.72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526.21357648501839</v>
      </c>
      <c r="F6" s="239" t="e">
        <f>AVERAGE(#REF!,D14:K14)</f>
        <v>#REF!</v>
      </c>
      <c r="G6" s="240">
        <f>AVERAGE(D14:K14)</f>
        <v>188.37428885082392</v>
      </c>
      <c r="H6" s="241"/>
      <c r="I6" s="240">
        <f>AVERAGE(L14:O14)</f>
        <v>94.096362597600461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'0204(4度C)'!Y2</f>
        <v>0</v>
      </c>
      <c r="P6" s="229">
        <f>'0204(4度C)'!Z2</f>
        <v>0</v>
      </c>
      <c r="Q6" s="229">
        <f>'0204(4度C)'!AC2</f>
        <v>40</v>
      </c>
      <c r="R6" s="229">
        <f>'0204(4度C)'!AD2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467.08348187143656</v>
      </c>
      <c r="F7" s="235" t="e">
        <f>AVERAGE(#REF!,D15:K15)</f>
        <v>#REF!</v>
      </c>
      <c r="G7" s="236">
        <f>AVERAGE(D15:K15)</f>
        <v>169.2139038999938</v>
      </c>
      <c r="H7" s="237"/>
      <c r="I7" s="236">
        <f>AVERAGE(L15:O15)</f>
        <v>83.722889755015586</v>
      </c>
      <c r="J7" s="237"/>
      <c r="K7" s="236">
        <f>AVERAGE(D33:O33)</f>
        <v>652.80636993738119</v>
      </c>
      <c r="L7" s="237"/>
      <c r="M7" s="236">
        <f>AVERAGE(P33:X33)</f>
        <v>695.42983101031416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0.88849445756894674</v>
      </c>
      <c r="F8" s="243" t="e">
        <f>AVERAGE(D16:K16,#REF!)</f>
        <v>#REF!</v>
      </c>
      <c r="G8" s="222">
        <f>AVERAGE(D16:K16)</f>
        <v>0.89312203929710132</v>
      </c>
      <c r="H8" s="223"/>
      <c r="I8" s="222">
        <f>AVERAGE(L16:O16)</f>
        <v>0.88975702675310397</v>
      </c>
      <c r="J8" s="223"/>
      <c r="K8" s="222">
        <f>AVERAGE(D34:O34)</f>
        <v>0.88746379599661518</v>
      </c>
      <c r="L8" s="223"/>
      <c r="M8" s="222">
        <f>AVERAGE(P34:X34)</f>
        <v>0.88459864205392691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81.818181818181813</v>
      </c>
      <c r="F14" s="28">
        <v>89.887640449438209</v>
      </c>
      <c r="G14" s="28">
        <v>88.235294117647058</v>
      </c>
      <c r="H14" s="28">
        <v>109.18032786885246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89.887640449438209</v>
      </c>
      <c r="N14" s="28">
        <v>98.305084745762699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72.950783260248386</v>
      </c>
      <c r="F15" s="35">
        <v>79.966042559422078</v>
      </c>
      <c r="G15" s="35">
        <v>78.49514687679212</v>
      </c>
      <c r="H15" s="35">
        <v>97.338118761743459</v>
      </c>
      <c r="I15" s="35">
        <v>517.31942804176299</v>
      </c>
      <c r="J15" s="35" t="s">
        <v>42</v>
      </c>
      <c r="K15" s="36" t="s">
        <v>42</v>
      </c>
      <c r="L15" s="34" t="s">
        <v>42</v>
      </c>
      <c r="M15" s="37">
        <v>79.978374523831022</v>
      </c>
      <c r="N15" s="35">
        <v>87.467404986200151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0.89162068429192476</v>
      </c>
      <c r="F16" s="43">
        <f t="shared" si="0"/>
        <v>0.88962222347357056</v>
      </c>
      <c r="G16" s="43">
        <f t="shared" si="0"/>
        <v>0.88961166460364405</v>
      </c>
      <c r="H16" s="43">
        <f t="shared" si="0"/>
        <v>0.89153532199194463</v>
      </c>
      <c r="I16" s="43">
        <f t="shared" si="0"/>
        <v>0.9032203021244225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0.88975941657762003</v>
      </c>
      <c r="N16" s="43">
        <f t="shared" si="1"/>
        <v>0.88975463692858792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0.20850694444444445</v>
      </c>
      <c r="F17" s="48">
        <v>0.29166666666666669</v>
      </c>
      <c r="G17" s="48">
        <v>0.29166666666666669</v>
      </c>
      <c r="H17" s="48">
        <v>0.29189814814814813</v>
      </c>
      <c r="I17" s="48">
        <v>0.44374999999999998</v>
      </c>
      <c r="J17" s="48" t="s">
        <v>42</v>
      </c>
      <c r="K17" s="48" t="s">
        <v>42</v>
      </c>
      <c r="L17" s="47" t="s">
        <v>42</v>
      </c>
      <c r="M17" s="49">
        <v>0.70853009259259259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0.61129629629629634</v>
      </c>
      <c r="F18" s="48">
        <v>0.5424768518518519</v>
      </c>
      <c r="G18" s="48">
        <v>0.44952546296296297</v>
      </c>
      <c r="H18" s="48">
        <v>0.60422453703703705</v>
      </c>
      <c r="I18" s="48">
        <v>0.47085648148148146</v>
      </c>
      <c r="J18" s="48" t="s">
        <v>42</v>
      </c>
      <c r="K18" s="48" t="s">
        <v>42</v>
      </c>
      <c r="L18" s="47" t="s">
        <v>42</v>
      </c>
      <c r="M18" s="49">
        <v>0.85</v>
      </c>
      <c r="N18" s="48">
        <v>0.82916666666666672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11</v>
      </c>
      <c r="F21" s="52">
        <v>6</v>
      </c>
      <c r="G21" s="52">
        <v>4</v>
      </c>
      <c r="H21" s="52">
        <v>9</v>
      </c>
      <c r="I21" s="52">
        <v>2</v>
      </c>
      <c r="J21" s="52"/>
      <c r="K21" s="53"/>
      <c r="L21" s="54"/>
      <c r="M21" s="55">
        <v>5</v>
      </c>
      <c r="N21" s="52">
        <v>3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22</v>
      </c>
      <c r="F23" s="58">
        <v>22.25</v>
      </c>
      <c r="G23" s="58">
        <v>22.666666666666668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22.25</v>
      </c>
      <c r="N23" s="58">
        <v>19.666666666666668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279.97429134810557</v>
      </c>
      <c r="H33" s="35">
        <v>386.91324073082961</v>
      </c>
      <c r="I33" s="35" t="s">
        <v>42</v>
      </c>
      <c r="J33" s="35" t="s">
        <v>42</v>
      </c>
      <c r="K33" s="35">
        <v>739.03173210578768</v>
      </c>
      <c r="L33" s="35" t="s">
        <v>42</v>
      </c>
      <c r="M33" s="35">
        <v>682.26301001787465</v>
      </c>
      <c r="N33" s="35">
        <v>994.65500359993894</v>
      </c>
      <c r="O33" s="35">
        <v>834.00094182175064</v>
      </c>
      <c r="P33" s="34">
        <v>267.49949587125786</v>
      </c>
      <c r="Q33" s="35" t="s">
        <v>42</v>
      </c>
      <c r="R33" s="35" t="s">
        <v>42</v>
      </c>
      <c r="S33" s="35" t="s">
        <v>42</v>
      </c>
      <c r="T33" s="35">
        <v>702.9092486004879</v>
      </c>
      <c r="U33" s="35" t="s">
        <v>42</v>
      </c>
      <c r="V33" s="35">
        <v>682.38467951109851</v>
      </c>
      <c r="W33" s="35">
        <v>970.34331375945919</v>
      </c>
      <c r="X33" s="38">
        <v>854.01241730926733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0.87802588410944349</v>
      </c>
      <c r="H34" s="43">
        <f>H33/H32</f>
        <v>0.89287670937883756</v>
      </c>
      <c r="I34" s="43" t="s">
        <v>42</v>
      </c>
      <c r="J34" s="43" t="s">
        <v>42</v>
      </c>
      <c r="K34" s="43">
        <f>K33/K32</f>
        <v>0.89579603891610626</v>
      </c>
      <c r="L34" s="43" t="s">
        <v>42</v>
      </c>
      <c r="M34" s="43">
        <f>M33/M32</f>
        <v>0.89590092224569395</v>
      </c>
      <c r="N34" s="43">
        <f>N33/N32</f>
        <v>0.87763676788229916</v>
      </c>
      <c r="O34" s="43">
        <f>O33/O32</f>
        <v>0.88454645344731131</v>
      </c>
      <c r="P34" s="42">
        <f>P33/P32</f>
        <v>0.87308863235757772</v>
      </c>
      <c r="Q34" s="43" t="s">
        <v>42</v>
      </c>
      <c r="R34" s="43" t="s">
        <v>42</v>
      </c>
      <c r="S34" s="43" t="s">
        <v>42</v>
      </c>
      <c r="T34" s="43">
        <f>T33/T32</f>
        <v>0.8925831728260164</v>
      </c>
      <c r="U34" s="43" t="s">
        <v>42</v>
      </c>
      <c r="V34" s="43">
        <f>V33/V32</f>
        <v>0.896060690267099</v>
      </c>
      <c r="W34" s="43">
        <f>W33/W32</f>
        <v>0.882130285235872</v>
      </c>
      <c r="X34" s="46">
        <f>X33/X32</f>
        <v>0.87913042958306931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0.31400462962962961</v>
      </c>
      <c r="H35" s="48">
        <v>0.25</v>
      </c>
      <c r="I35" s="48" t="s">
        <v>42</v>
      </c>
      <c r="J35" s="48" t="s">
        <v>42</v>
      </c>
      <c r="K35" s="48">
        <v>0.29166666666666669</v>
      </c>
      <c r="L35" s="48" t="s">
        <v>42</v>
      </c>
      <c r="M35" s="48">
        <v>0.29188657407407409</v>
      </c>
      <c r="N35" s="48">
        <v>0.25</v>
      </c>
      <c r="O35" s="48">
        <v>0.29182870370370373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0.70855324074074078</v>
      </c>
      <c r="U35" s="48" t="s">
        <v>42</v>
      </c>
      <c r="V35" s="48">
        <v>0.70840277777777783</v>
      </c>
      <c r="W35" s="48">
        <v>0.70833333333333337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0.43983796296296296</v>
      </c>
      <c r="H36" s="48">
        <v>0.29526620370370371</v>
      </c>
      <c r="I36" s="48" t="s">
        <v>42</v>
      </c>
      <c r="J36" s="48" t="s">
        <v>42</v>
      </c>
      <c r="K36" s="48">
        <v>0.42603009259259261</v>
      </c>
      <c r="L36" s="48" t="s">
        <v>42</v>
      </c>
      <c r="M36" s="48">
        <v>0.42083333333333334</v>
      </c>
      <c r="N36" s="48">
        <v>0.42935185185185187</v>
      </c>
      <c r="O36" s="48">
        <v>0.45069444444444445</v>
      </c>
      <c r="P36" s="47">
        <v>0.80855324074074075</v>
      </c>
      <c r="Q36" s="48" t="s">
        <v>42</v>
      </c>
      <c r="R36" s="48" t="s">
        <v>42</v>
      </c>
      <c r="S36" s="48" t="s">
        <v>42</v>
      </c>
      <c r="T36" s="48">
        <v>0.86677083333333338</v>
      </c>
      <c r="U36" s="48" t="s">
        <v>42</v>
      </c>
      <c r="V36" s="48">
        <v>0.84930555555555554</v>
      </c>
      <c r="W36" s="48">
        <v>0.98228009259259264</v>
      </c>
      <c r="X36" s="50">
        <v>0.98333333333333328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66AC-CAF8-4D9E-8F24-4852C85571C9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101038</v>
      </c>
      <c r="E1" s="88" t="s">
        <v>3</v>
      </c>
      <c r="F1" s="89">
        <f>SUM(G5:G191)</f>
        <v>2014917.0399999996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46057</v>
      </c>
      <c r="B2" s="332"/>
      <c r="C2" s="92" t="s">
        <v>40</v>
      </c>
      <c r="D2" s="93">
        <f>AVERAGE(N21,N38,N55,N72,N89,N106,N123,N140,N157,N174,N191)</f>
        <v>672.18067042507801</v>
      </c>
      <c r="E2" s="93" t="s">
        <v>91</v>
      </c>
      <c r="F2" s="94">
        <f>F1/D1</f>
        <v>19.942170668461365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522</v>
      </c>
      <c r="G5" s="148">
        <f t="shared" ref="G5:G9" si="0">E5*F5</f>
        <v>10283.4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2264.0963855421592</v>
      </c>
      <c r="N5" s="152">
        <f>M5/L5</f>
        <v>377.34939759035984</v>
      </c>
      <c r="O5" s="154">
        <f>L5-I5</f>
        <v>0</v>
      </c>
      <c r="P5" s="155">
        <f>N5-K5</f>
        <v>-39.317269076306843</v>
      </c>
      <c r="Q5" s="156">
        <f>N5/K5</f>
        <v>0.90563855421686357</v>
      </c>
      <c r="R5" s="289">
        <f>Q21</f>
        <v>0.87802588410944349</v>
      </c>
      <c r="S5" s="157">
        <v>0.31400462962962961</v>
      </c>
      <c r="T5" s="158">
        <v>0.32361111111111113</v>
      </c>
      <c r="U5" s="159"/>
      <c r="V5" s="160">
        <v>13.833333333333391</v>
      </c>
      <c r="W5" s="161"/>
      <c r="X5" s="162"/>
      <c r="Y5" s="292"/>
      <c r="Z5" s="293"/>
      <c r="AA5" s="115">
        <f>M5-J5</f>
        <v>-235.90361445784083</v>
      </c>
      <c r="AB5" s="156">
        <f>M5/J5</f>
        <v>0.90563855421686368</v>
      </c>
      <c r="AC5" s="281">
        <f>AB21</f>
        <v>0.87802588410944349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2102</v>
      </c>
      <c r="G6" s="103">
        <f t="shared" si="0"/>
        <v>60054.14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3124.3600330305517</v>
      </c>
      <c r="N6" s="106">
        <f>M6/L6</f>
        <v>260.36333608587933</v>
      </c>
      <c r="O6" s="108">
        <f>L6-I6</f>
        <v>0</v>
      </c>
      <c r="P6" s="109">
        <f>N6-K6</f>
        <v>-39.636663914120675</v>
      </c>
      <c r="Q6" s="110">
        <f>N6/K6</f>
        <v>0.86787778695293105</v>
      </c>
      <c r="R6" s="290"/>
      <c r="S6" s="47">
        <v>0.32708333333333334</v>
      </c>
      <c r="T6" s="48">
        <v>0.35511574074074076</v>
      </c>
      <c r="U6" s="111">
        <v>4.9999999999999822</v>
      </c>
      <c r="V6" s="112">
        <v>40.366666666666688</v>
      </c>
      <c r="W6" s="113"/>
      <c r="X6" s="116"/>
      <c r="Y6" s="276"/>
      <c r="Z6" s="277"/>
      <c r="AA6" s="117">
        <f>M6-J6</f>
        <v>-475.63996696944832</v>
      </c>
      <c r="AB6" s="110">
        <f>M6/J6</f>
        <v>0.86787778695293105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2026</v>
      </c>
      <c r="G7" s="103">
        <f t="shared" si="0"/>
        <v>60476.100000000006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3138.3820998278807</v>
      </c>
      <c r="N7" s="106">
        <f>M7/L7</f>
        <v>261.53184165232341</v>
      </c>
      <c r="O7" s="108">
        <f>L7-I7</f>
        <v>0</v>
      </c>
      <c r="P7" s="109">
        <f>N7-K7</f>
        <v>-38.468158347676592</v>
      </c>
      <c r="Q7" s="110">
        <f>N7/K7</f>
        <v>0.87177280550774472</v>
      </c>
      <c r="R7" s="290"/>
      <c r="S7" s="47">
        <v>0.35851851851851851</v>
      </c>
      <c r="T7" s="48">
        <v>0.38541666666666669</v>
      </c>
      <c r="U7" s="111">
        <v>4.8999999999999666</v>
      </c>
      <c r="V7" s="112">
        <v>38.733333333333363</v>
      </c>
      <c r="W7" s="113"/>
      <c r="X7" s="116"/>
      <c r="Y7" s="276"/>
      <c r="Z7" s="277"/>
      <c r="AA7" s="117">
        <f>M7-J7</f>
        <v>-461.61790017211933</v>
      </c>
      <c r="AB7" s="110">
        <f>M7/J7</f>
        <v>0.87177280550774461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1993</v>
      </c>
      <c r="G8" s="103">
        <f t="shared" si="0"/>
        <v>58833.36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3138.5826771653578</v>
      </c>
      <c r="N8" s="106">
        <f>M8/L8</f>
        <v>261.54855643044647</v>
      </c>
      <c r="O8" s="108">
        <f>L8-I8</f>
        <v>0</v>
      </c>
      <c r="P8" s="109">
        <f>N8-K8</f>
        <v>-38.451443569553533</v>
      </c>
      <c r="Q8" s="110">
        <f>N8/K8</f>
        <v>0.87182852143482159</v>
      </c>
      <c r="R8" s="290"/>
      <c r="S8" s="47">
        <v>0.3888888888888889</v>
      </c>
      <c r="T8" s="48">
        <v>0.4153472222222222</v>
      </c>
      <c r="U8" s="111">
        <v>4.9999999999999822</v>
      </c>
      <c r="V8" s="112">
        <v>38.099999999999959</v>
      </c>
      <c r="W8" s="113"/>
      <c r="X8" s="116"/>
      <c r="Y8" s="276"/>
      <c r="Z8" s="277"/>
      <c r="AA8" s="117">
        <f>M8-J8</f>
        <v>-461.41732283464216</v>
      </c>
      <c r="AB8" s="110">
        <f>M8/J8</f>
        <v>0.87182852143482159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1606</v>
      </c>
      <c r="G9" s="103">
        <f t="shared" si="0"/>
        <v>41177.840000000004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3173.2162458836465</v>
      </c>
      <c r="N9" s="106">
        <f>M9/L9</f>
        <v>288.47420417124061</v>
      </c>
      <c r="O9" s="108">
        <f>L9-I9</f>
        <v>0</v>
      </c>
      <c r="P9" s="109">
        <f>N9-K9</f>
        <v>-38.798523101486637</v>
      </c>
      <c r="Q9" s="110">
        <f>N9/K9</f>
        <v>0.8814489571899019</v>
      </c>
      <c r="R9" s="290"/>
      <c r="S9" s="47">
        <v>0.41875000000000001</v>
      </c>
      <c r="T9" s="48">
        <v>0.43983796296296296</v>
      </c>
      <c r="U9" s="111">
        <v>4.9000000000000465</v>
      </c>
      <c r="V9" s="112">
        <v>30.366666666666646</v>
      </c>
      <c r="W9" s="113"/>
      <c r="X9" s="116"/>
      <c r="Y9" s="276"/>
      <c r="Z9" s="277"/>
      <c r="AA9" s="117">
        <f>M9-J9</f>
        <v>-426.78375411635352</v>
      </c>
      <c r="AB9" s="110">
        <f>M9/J9</f>
        <v>0.88144895718990179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2967.7274882899192</v>
      </c>
      <c r="N21" s="138">
        <f>M21/L21</f>
        <v>279.97429134810557</v>
      </c>
      <c r="O21" s="139">
        <f>L21-I21</f>
        <v>0</v>
      </c>
      <c r="P21" s="140">
        <f>N21-K21</f>
        <v>-38.893633180196332</v>
      </c>
      <c r="Q21" s="141">
        <f>N21/K21</f>
        <v>0.87802588410944349</v>
      </c>
      <c r="R21" s="291"/>
      <c r="S21" s="142">
        <f>S5</f>
        <v>0.31400462962962961</v>
      </c>
      <c r="T21" s="143">
        <f>INDEX(T5:T20,COUNTA(T5:T20))</f>
        <v>0.43983796296296296</v>
      </c>
      <c r="U21" s="144"/>
      <c r="V21" s="166"/>
      <c r="W21" s="167"/>
      <c r="X21" s="138"/>
      <c r="Y21" s="279"/>
      <c r="Z21" s="280"/>
      <c r="AA21" s="168">
        <f>M21-J21</f>
        <v>-412.27251171008083</v>
      </c>
      <c r="AB21" s="141">
        <f>M21/J21</f>
        <v>0.87802588410944349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1062</v>
      </c>
      <c r="G22" s="148">
        <f t="shared" ref="G22:G23" si="5">E22*F22</f>
        <v>14899.859999999999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2321.3114754098383</v>
      </c>
      <c r="N22" s="152">
        <f>M22/L22</f>
        <v>386.88524590163973</v>
      </c>
      <c r="O22" s="154">
        <f>L22-I22</f>
        <v>0</v>
      </c>
      <c r="P22" s="155">
        <f>N22-K22</f>
        <v>-46.44808743169358</v>
      </c>
      <c r="Q22" s="156">
        <f>N22/K22</f>
        <v>0.892812105926861</v>
      </c>
      <c r="R22" s="289">
        <f>Q38</f>
        <v>0.89287670937883756</v>
      </c>
      <c r="S22" s="157">
        <v>0.25</v>
      </c>
      <c r="T22" s="158">
        <v>0.26906249999999998</v>
      </c>
      <c r="U22" s="159"/>
      <c r="V22" s="160">
        <v>27.449999999999974</v>
      </c>
      <c r="W22" s="158"/>
      <c r="X22" s="169"/>
      <c r="Y22" s="292"/>
      <c r="Z22" s="293"/>
      <c r="AA22" s="115">
        <f>M22-J22</f>
        <v>-278.68852459016171</v>
      </c>
      <c r="AB22" s="156">
        <f>M22/J22</f>
        <v>0.89281210592686089</v>
      </c>
      <c r="AC22" s="281">
        <f>AB38</f>
        <v>0.89287670937883756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1284</v>
      </c>
      <c r="G23" s="103">
        <f t="shared" si="5"/>
        <v>18605.16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2321.6474133601173</v>
      </c>
      <c r="N23" s="106">
        <f>M23/L23</f>
        <v>386.94123556001955</v>
      </c>
      <c r="O23" s="108">
        <f>L23-I23</f>
        <v>0</v>
      </c>
      <c r="P23" s="109">
        <f>N23-K23</f>
        <v>-46.392097773313765</v>
      </c>
      <c r="Q23" s="110">
        <f>N23/K23</f>
        <v>0.89294131283081435</v>
      </c>
      <c r="R23" s="290"/>
      <c r="S23" s="47">
        <v>0.2722222222222222</v>
      </c>
      <c r="T23" s="48">
        <v>0.29526620370370371</v>
      </c>
      <c r="U23" s="111">
        <v>4.5499999999999918</v>
      </c>
      <c r="V23" s="112">
        <v>33.18333333333338</v>
      </c>
      <c r="W23" s="113"/>
      <c r="X23" s="13"/>
      <c r="Y23" s="276"/>
      <c r="Z23" s="277"/>
      <c r="AA23" s="117">
        <f>M23-J23</f>
        <v>-278.3525866398827</v>
      </c>
      <c r="AB23" s="110">
        <f>M23/J23</f>
        <v>0.89294131283081435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2321.4794443849778</v>
      </c>
      <c r="N38" s="138">
        <f>M38/L38</f>
        <v>386.91324073082961</v>
      </c>
      <c r="O38" s="139">
        <f>L38-I38</f>
        <v>0</v>
      </c>
      <c r="P38" s="140">
        <f>N38-K38</f>
        <v>-46.420092602503701</v>
      </c>
      <c r="Q38" s="141">
        <f>N38/K38</f>
        <v>0.89287670937883756</v>
      </c>
      <c r="R38" s="291"/>
      <c r="S38" s="142">
        <f>S22</f>
        <v>0.25</v>
      </c>
      <c r="T38" s="143">
        <f>INDEX(T22:T37,COUNTA(T22:T37))</f>
        <v>0.29526620370370371</v>
      </c>
      <c r="U38" s="144"/>
      <c r="V38" s="166"/>
      <c r="W38" s="167"/>
      <c r="X38" s="138"/>
      <c r="Y38" s="279"/>
      <c r="Z38" s="280"/>
      <c r="AA38" s="168">
        <f>M38-J38</f>
        <v>-278.5205556150222</v>
      </c>
      <c r="AB38" s="141">
        <f>M38/J38</f>
        <v>0.89287670937883756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2961</v>
      </c>
      <c r="G39" s="148">
        <f t="shared" ref="G39:G41" si="9">E39*F39</f>
        <v>52972.29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2955.2536734128089</v>
      </c>
      <c r="N39" s="152">
        <f>M39/L39</f>
        <v>738.81341835320222</v>
      </c>
      <c r="O39" s="154">
        <f>L39-I39</f>
        <v>0</v>
      </c>
      <c r="P39" s="155">
        <f>N39-K39</f>
        <v>-86.186581646797777</v>
      </c>
      <c r="Q39" s="156">
        <f>N39/K39</f>
        <v>0.89553141618569965</v>
      </c>
      <c r="R39" s="289">
        <f>Q55</f>
        <v>0.89579603891610626</v>
      </c>
      <c r="S39" s="157">
        <v>0.29166666666666669</v>
      </c>
      <c r="T39" s="158">
        <v>0.33341435185185186</v>
      </c>
      <c r="U39" s="159"/>
      <c r="V39" s="160">
        <v>60.11666666666666</v>
      </c>
      <c r="W39" s="158"/>
      <c r="X39" s="169"/>
      <c r="Y39" s="292"/>
      <c r="Z39" s="293"/>
      <c r="AA39" s="115">
        <f>M39-J39</f>
        <v>-344.74632658719111</v>
      </c>
      <c r="AB39" s="156">
        <f>M39/J39</f>
        <v>0.89553141618569965</v>
      </c>
      <c r="AC39" s="281">
        <f>AB55</f>
        <v>0.89579603891610626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1568</v>
      </c>
      <c r="G40" s="103">
        <f t="shared" si="9"/>
        <v>33633.599999999999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2958.4905660377344</v>
      </c>
      <c r="N40" s="106">
        <f>M40/L40</f>
        <v>739.62264150943361</v>
      </c>
      <c r="O40" s="108">
        <f>L40-I40</f>
        <v>0</v>
      </c>
      <c r="P40" s="109">
        <f>N40-K40</f>
        <v>-85.377358490566394</v>
      </c>
      <c r="Q40" s="110">
        <f>N40/K40</f>
        <v>0.89651229273870736</v>
      </c>
      <c r="R40" s="290"/>
      <c r="S40" s="47">
        <v>0.33694444444444444</v>
      </c>
      <c r="T40" s="48">
        <v>0.35902777777777778</v>
      </c>
      <c r="U40" s="111">
        <v>5.083333333333302</v>
      </c>
      <c r="V40" s="112">
        <v>31.800000000000015</v>
      </c>
      <c r="W40" s="113"/>
      <c r="X40" s="116"/>
      <c r="Y40" s="276"/>
      <c r="Z40" s="277"/>
      <c r="AA40" s="117">
        <f>M40-J40</f>
        <v>-341.50943396226558</v>
      </c>
      <c r="AB40" s="110">
        <f>M40/J40</f>
        <v>0.89651229273870736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4505</v>
      </c>
      <c r="G41" s="103">
        <f t="shared" si="9"/>
        <v>75053.3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2954.6365458189089</v>
      </c>
      <c r="N41" s="106">
        <f>M41/L41</f>
        <v>738.65913645472722</v>
      </c>
      <c r="O41" s="108">
        <f>L41-I41</f>
        <v>0</v>
      </c>
      <c r="P41" s="109">
        <f>N41-K41</f>
        <v>-86.340863545272782</v>
      </c>
      <c r="Q41" s="110">
        <f>N41/K41</f>
        <v>0.89534440782391178</v>
      </c>
      <c r="R41" s="290"/>
      <c r="S41" s="47">
        <v>0.36249999999999999</v>
      </c>
      <c r="T41" s="48">
        <v>0.42603009259259261</v>
      </c>
      <c r="U41" s="111">
        <v>4.9999999999999822</v>
      </c>
      <c r="V41" s="112">
        <v>91.483333333333377</v>
      </c>
      <c r="W41" s="113"/>
      <c r="X41" s="13"/>
      <c r="Y41" s="276"/>
      <c r="Z41" s="277"/>
      <c r="AA41" s="117">
        <f>M41-J41</f>
        <v>-345.36345418109113</v>
      </c>
      <c r="AB41" s="110">
        <f>M41/J41</f>
        <v>0.89534440782391178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2956.1269284231507</v>
      </c>
      <c r="N55" s="138">
        <f>M55/L55</f>
        <v>739.03173210578768</v>
      </c>
      <c r="O55" s="139">
        <f>L55-I55</f>
        <v>0</v>
      </c>
      <c r="P55" s="140">
        <f>N55-K55</f>
        <v>-85.968267894212318</v>
      </c>
      <c r="Q55" s="141">
        <f>N55/K55</f>
        <v>0.89579603891610626</v>
      </c>
      <c r="R55" s="291"/>
      <c r="S55" s="142">
        <f>S39</f>
        <v>0.29166666666666669</v>
      </c>
      <c r="T55" s="143">
        <f>INDEX(T39:T54,COUNTA(T39:T54))</f>
        <v>0.42603009259259261</v>
      </c>
      <c r="U55" s="144"/>
      <c r="V55" s="166"/>
      <c r="W55" s="167"/>
      <c r="X55" s="138"/>
      <c r="Y55" s="279"/>
      <c r="Z55" s="280"/>
      <c r="AA55" s="168">
        <f>M55-J55</f>
        <v>-343.87307157684927</v>
      </c>
      <c r="AB55" s="141">
        <f>M55/J55</f>
        <v>0.89579603891610626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1266</v>
      </c>
      <c r="G56" s="148">
        <f t="shared" ref="G56:G58" si="14">E56*F56</f>
        <v>28206.480000000003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2957.560025957172</v>
      </c>
      <c r="N56" s="152">
        <f>M56/L56</f>
        <v>591.51200519143435</v>
      </c>
      <c r="O56" s="154">
        <f>L56-I56</f>
        <v>0</v>
      </c>
      <c r="P56" s="155">
        <f>N56-K56</f>
        <v>-68.487994808565645</v>
      </c>
      <c r="Q56" s="156">
        <f>N56/K56</f>
        <v>0.89623031089611271</v>
      </c>
      <c r="R56" s="289">
        <f>Q72</f>
        <v>0.89590092224569395</v>
      </c>
      <c r="S56" s="157">
        <v>0.29188657407407409</v>
      </c>
      <c r="T56" s="158">
        <v>0.30972222222222223</v>
      </c>
      <c r="U56" s="159"/>
      <c r="V56" s="160">
        <v>25.683333333333323</v>
      </c>
      <c r="W56" s="161"/>
      <c r="X56" s="162"/>
      <c r="Y56" s="292"/>
      <c r="Z56" s="293"/>
      <c r="AA56" s="115">
        <f>M56-J56</f>
        <v>-342.439974042828</v>
      </c>
      <c r="AB56" s="156">
        <f>M56/J56</f>
        <v>0.89623031089611271</v>
      </c>
      <c r="AC56" s="281">
        <f>AB72</f>
        <v>0.89590092224569395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3722</v>
      </c>
      <c r="G57" s="103">
        <f t="shared" si="14"/>
        <v>101498.94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2957.2279849922757</v>
      </c>
      <c r="N57" s="106">
        <f>M57/L57</f>
        <v>591.44559699845513</v>
      </c>
      <c r="O57" s="108">
        <f>L57-I57</f>
        <v>0</v>
      </c>
      <c r="P57" s="109">
        <f>N57-K57</f>
        <v>-68.55440300154487</v>
      </c>
      <c r="Q57" s="110">
        <f>N57/K57</f>
        <v>0.89612969242190166</v>
      </c>
      <c r="R57" s="290"/>
      <c r="S57" s="47">
        <v>0.31353009259259257</v>
      </c>
      <c r="T57" s="48">
        <v>0.3659722222222222</v>
      </c>
      <c r="U57" s="111">
        <v>5.4833333333332845</v>
      </c>
      <c r="V57" s="112">
        <v>75.516666666666666</v>
      </c>
      <c r="W57" s="113"/>
      <c r="X57" s="116"/>
      <c r="Y57" s="276"/>
      <c r="Z57" s="277"/>
      <c r="AA57" s="117">
        <f>M57-J57</f>
        <v>-342.77201500772435</v>
      </c>
      <c r="AB57" s="110">
        <f>M57/J57</f>
        <v>0.89612969242190166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3571</v>
      </c>
      <c r="G58" s="103">
        <f t="shared" si="14"/>
        <v>66170.63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2954.631119282923</v>
      </c>
      <c r="N58" s="106">
        <f>M58/L58</f>
        <v>984.8770397609743</v>
      </c>
      <c r="O58" s="108">
        <f>L58-I58</f>
        <v>0</v>
      </c>
      <c r="P58" s="109">
        <f>N58-K58</f>
        <v>-115.1229602390257</v>
      </c>
      <c r="Q58" s="110">
        <f>N58/K58</f>
        <v>0.89534276341906749</v>
      </c>
      <c r="R58" s="290"/>
      <c r="S58" s="47">
        <v>0.37047453703703703</v>
      </c>
      <c r="T58" s="48">
        <v>0.42083333333333334</v>
      </c>
      <c r="U58" s="111">
        <v>6.4833333333333609</v>
      </c>
      <c r="V58" s="112">
        <v>72.51666666666668</v>
      </c>
      <c r="W58" s="113"/>
      <c r="X58" s="116"/>
      <c r="Y58" s="276"/>
      <c r="Z58" s="277"/>
      <c r="AA58" s="117">
        <f>M58-J58</f>
        <v>-345.36888071707699</v>
      </c>
      <c r="AB58" s="110">
        <f>M58/J58</f>
        <v>0.8953427634190676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2956.4730434107901</v>
      </c>
      <c r="N72" s="138">
        <f>M72/L72</f>
        <v>682.26301001787465</v>
      </c>
      <c r="O72" s="139">
        <f>L72-I72</f>
        <v>0</v>
      </c>
      <c r="P72" s="140">
        <f>N72-K72</f>
        <v>-79.275451520586898</v>
      </c>
      <c r="Q72" s="141">
        <f>N72/K72</f>
        <v>0.89590092224569395</v>
      </c>
      <c r="R72" s="291"/>
      <c r="S72" s="142">
        <f>S56</f>
        <v>0.29188657407407409</v>
      </c>
      <c r="T72" s="143">
        <f>INDEX(T56:T71,COUNTA(T56:T71))</f>
        <v>0.42083333333333334</v>
      </c>
      <c r="U72" s="144"/>
      <c r="V72" s="166"/>
      <c r="W72" s="99"/>
      <c r="X72" s="69"/>
      <c r="Y72" s="279"/>
      <c r="Z72" s="280"/>
      <c r="AA72" s="168">
        <f>M72-J72</f>
        <v>-343.52695658920993</v>
      </c>
      <c r="AB72" s="141">
        <f>M72/J72</f>
        <v>0.89590092224569395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1272</v>
      </c>
      <c r="G73" s="148">
        <f t="shared" ref="G73:G75" si="18">E73*F73</f>
        <v>23124.959999999999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3134.2915811088333</v>
      </c>
      <c r="N73" s="152">
        <f>M73/L73</f>
        <v>1044.7638603696112</v>
      </c>
      <c r="O73" s="154">
        <f>L73-I73</f>
        <v>0</v>
      </c>
      <c r="P73" s="155">
        <f>N73-K73</f>
        <v>-155.23613963038883</v>
      </c>
      <c r="Q73" s="156">
        <f>N73/K73</f>
        <v>0.87063655030800935</v>
      </c>
      <c r="R73" s="289">
        <f>Q89</f>
        <v>0.87763676788229916</v>
      </c>
      <c r="S73" s="157">
        <v>0.25</v>
      </c>
      <c r="T73" s="158">
        <v>0.2669097222222222</v>
      </c>
      <c r="U73" s="159"/>
      <c r="V73" s="160">
        <v>24.349999999999969</v>
      </c>
      <c r="W73" s="161"/>
      <c r="X73" s="162"/>
      <c r="Y73" s="292"/>
      <c r="Z73" s="293"/>
      <c r="AA73" s="115">
        <f>M73-J73</f>
        <v>-465.70841889116673</v>
      </c>
      <c r="AB73" s="156">
        <f>M73/J73</f>
        <v>0.87063655030800924</v>
      </c>
      <c r="AC73" s="281">
        <f>AB89</f>
        <v>0.87763676788229905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4273</v>
      </c>
      <c r="G74" s="103">
        <f t="shared" si="18"/>
        <v>59950.189999999995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2689.7709389753459</v>
      </c>
      <c r="N74" s="106">
        <f>M74/L74</f>
        <v>896.59031299178196</v>
      </c>
      <c r="O74" s="108">
        <f>L74-I74</f>
        <v>0</v>
      </c>
      <c r="P74" s="109">
        <f>N74-K74</f>
        <v>-103.40968700821804</v>
      </c>
      <c r="Q74" s="110">
        <f>N74/K74</f>
        <v>0.89659031299178193</v>
      </c>
      <c r="R74" s="290"/>
      <c r="S74" s="47">
        <v>0.27777777777777779</v>
      </c>
      <c r="T74" s="48">
        <v>0.3439699074074074</v>
      </c>
      <c r="U74" s="111">
        <v>15.650000000000048</v>
      </c>
      <c r="V74" s="112">
        <v>95.316666666666649</v>
      </c>
      <c r="W74" s="113"/>
      <c r="X74" s="116"/>
      <c r="Y74" s="276"/>
      <c r="Z74" s="277"/>
      <c r="AA74" s="117">
        <f>M74-J74</f>
        <v>-310.22906102465413</v>
      </c>
      <c r="AB74" s="110">
        <f>M74/J74</f>
        <v>0.89659031299178193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5644</v>
      </c>
      <c r="G75" s="103">
        <f t="shared" si="18"/>
        <v>80596.319999999992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3127.8325123152708</v>
      </c>
      <c r="N75" s="106">
        <f>M75/L75</f>
        <v>1042.6108374384237</v>
      </c>
      <c r="O75" s="108">
        <f>L75-I75</f>
        <v>0</v>
      </c>
      <c r="P75" s="109">
        <f>N75-K75</f>
        <v>-157.38916256157631</v>
      </c>
      <c r="Q75" s="110">
        <f>N75/K75</f>
        <v>0.86884236453201968</v>
      </c>
      <c r="R75" s="290"/>
      <c r="S75" s="47">
        <v>0.35416666666666669</v>
      </c>
      <c r="T75" s="48">
        <v>0.42935185185185187</v>
      </c>
      <c r="U75" s="111">
        <v>14.683333333333364</v>
      </c>
      <c r="V75" s="112">
        <v>108.26666666666667</v>
      </c>
      <c r="W75" s="113"/>
      <c r="X75" s="116"/>
      <c r="Y75" s="276"/>
      <c r="Z75" s="277"/>
      <c r="AA75" s="117">
        <f>M75-J75</f>
        <v>-472.16748768472917</v>
      </c>
      <c r="AB75" s="110">
        <f>M75/J75</f>
        <v>0.86884236453201968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2983.9650107998168</v>
      </c>
      <c r="N89" s="138">
        <f>M89/L89</f>
        <v>994.65500359993894</v>
      </c>
      <c r="O89" s="139">
        <f>L89-I89</f>
        <v>0</v>
      </c>
      <c r="P89" s="140">
        <f>N89-K89</f>
        <v>-138.67832973339432</v>
      </c>
      <c r="Q89" s="141">
        <f>N89/K89</f>
        <v>0.87763676788229916</v>
      </c>
      <c r="R89" s="291"/>
      <c r="S89" s="142">
        <f>S73</f>
        <v>0.25</v>
      </c>
      <c r="T89" s="143">
        <f>INDEX(T73:T88,COUNTA(T73:T88))</f>
        <v>0.42935185185185187</v>
      </c>
      <c r="U89" s="144"/>
      <c r="V89" s="166"/>
      <c r="W89" s="99"/>
      <c r="X89" s="69"/>
      <c r="Y89" s="279"/>
      <c r="Z89" s="280"/>
      <c r="AA89" s="168">
        <f>M89-J89</f>
        <v>-416.03498920018319</v>
      </c>
      <c r="AB89" s="141">
        <f>M89/J89</f>
        <v>0.87763676788229905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1648</v>
      </c>
      <c r="G90" s="148">
        <f t="shared" ref="G90:G93" si="23">E90*F90</f>
        <v>41249.440000000002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2928.3316880552857</v>
      </c>
      <c r="N90" s="152">
        <f>M90/L90</f>
        <v>732.08292201382142</v>
      </c>
      <c r="O90" s="154">
        <f>L90-I90</f>
        <v>0</v>
      </c>
      <c r="P90" s="155">
        <f>N90-K90</f>
        <v>-92.917077986178583</v>
      </c>
      <c r="Q90" s="156">
        <f>N90/K90</f>
        <v>0.88737323880463204</v>
      </c>
      <c r="R90" s="289">
        <f>Q106</f>
        <v>0.88454645344731131</v>
      </c>
      <c r="S90" s="157">
        <v>0.29182870370370373</v>
      </c>
      <c r="T90" s="158">
        <v>0.31527777777777777</v>
      </c>
      <c r="U90" s="159"/>
      <c r="V90" s="160">
        <v>33.766666666666616</v>
      </c>
      <c r="W90" s="158"/>
      <c r="X90" s="169"/>
      <c r="Y90" s="292"/>
      <c r="Z90" s="293"/>
      <c r="AA90" s="115">
        <f>M90-J90</f>
        <v>-371.66831194471433</v>
      </c>
      <c r="AB90" s="156">
        <f>M90/J90</f>
        <v>0.88737323880463204</v>
      </c>
      <c r="AC90" s="281">
        <f>AB106</f>
        <v>0.88454645344731131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1899</v>
      </c>
      <c r="G91" s="103">
        <f t="shared" si="23"/>
        <v>47133.18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2927.7944325481772</v>
      </c>
      <c r="N91" s="106">
        <f>M91/L91</f>
        <v>731.94860813704429</v>
      </c>
      <c r="O91" s="108">
        <f>L91-I91</f>
        <v>0</v>
      </c>
      <c r="P91" s="109">
        <f>N91-K91</f>
        <v>-93.051391862955711</v>
      </c>
      <c r="Q91" s="110">
        <f>N91/K91</f>
        <v>0.88721043410550826</v>
      </c>
      <c r="R91" s="290"/>
      <c r="S91" s="47">
        <v>0.32575231481481481</v>
      </c>
      <c r="T91" s="48">
        <v>0.3527777777777778</v>
      </c>
      <c r="U91" s="111">
        <v>15.083333333333346</v>
      </c>
      <c r="V91" s="112">
        <v>38.9166666666667</v>
      </c>
      <c r="W91" s="113"/>
      <c r="X91" s="13"/>
      <c r="Y91" s="276"/>
      <c r="Z91" s="277"/>
      <c r="AA91" s="117">
        <f>M91-J91</f>
        <v>-372.20556745182284</v>
      </c>
      <c r="AB91" s="110">
        <f>M91/J91</f>
        <v>0.88721043410550826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2861</v>
      </c>
      <c r="G92" s="103">
        <f t="shared" si="23"/>
        <v>85830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2690.5956112852673</v>
      </c>
      <c r="N92" s="106">
        <f>M92/L92</f>
        <v>896.86520376175577</v>
      </c>
      <c r="O92" s="108">
        <f>L92-I92</f>
        <v>0</v>
      </c>
      <c r="P92" s="109">
        <f>N92-K92</f>
        <v>-103.13479623824423</v>
      </c>
      <c r="Q92" s="110">
        <f>N92/K92</f>
        <v>0.89686520376175571</v>
      </c>
      <c r="R92" s="290"/>
      <c r="S92" s="47">
        <v>0.36402777777777778</v>
      </c>
      <c r="T92" s="48">
        <v>0.40833333333333333</v>
      </c>
      <c r="U92" s="111">
        <v>16.199999999999974</v>
      </c>
      <c r="V92" s="112">
        <v>63.799999999999983</v>
      </c>
      <c r="W92" s="113"/>
      <c r="X92" s="13"/>
      <c r="Y92" s="276"/>
      <c r="Z92" s="277"/>
      <c r="AA92" s="117">
        <f>M92-J92</f>
        <v>-309.4043887147327</v>
      </c>
      <c r="AB92" s="110">
        <f>M92/J92</f>
        <v>0.89686520376175571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2380</v>
      </c>
      <c r="G93" s="103">
        <f t="shared" si="23"/>
        <v>43268.4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3129.2914536157787</v>
      </c>
      <c r="N93" s="106">
        <f>M93/L93</f>
        <v>1043.0971512052595</v>
      </c>
      <c r="O93" s="108">
        <f>L93-I93</f>
        <v>0</v>
      </c>
      <c r="P93" s="109">
        <f>N93-K93</f>
        <v>-156.90284879474052</v>
      </c>
      <c r="Q93" s="110">
        <f>N93/K93</f>
        <v>0.86924762600438288</v>
      </c>
      <c r="R93" s="290"/>
      <c r="S93" s="47">
        <v>0.41900462962962964</v>
      </c>
      <c r="T93" s="48">
        <v>0.45069444444444445</v>
      </c>
      <c r="U93" s="111">
        <v>15.366666666666697</v>
      </c>
      <c r="V93" s="112">
        <v>45.633333333333326</v>
      </c>
      <c r="W93" s="113"/>
      <c r="X93" s="116"/>
      <c r="Y93" s="276"/>
      <c r="Z93" s="277"/>
      <c r="AA93" s="117">
        <f>M93-J93</f>
        <v>-470.70854638422134</v>
      </c>
      <c r="AB93" s="110">
        <f>M93/J93</f>
        <v>0.86924762600438299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2919.0032963761273</v>
      </c>
      <c r="N106" s="138">
        <f>M106/L106</f>
        <v>834.00094182175064</v>
      </c>
      <c r="O106" s="139">
        <f>L106-I106</f>
        <v>0</v>
      </c>
      <c r="P106" s="140">
        <f>N106-K106</f>
        <v>-108.85620103539225</v>
      </c>
      <c r="Q106" s="141">
        <f>N106/K106</f>
        <v>0.88454645344731131</v>
      </c>
      <c r="R106" s="291"/>
      <c r="S106" s="142">
        <f>S90</f>
        <v>0.29182870370370373</v>
      </c>
      <c r="T106" s="143">
        <f>INDEX(T90:T105,COUNTA(T90:T105))</f>
        <v>0.45069444444444445</v>
      </c>
      <c r="U106" s="144"/>
      <c r="V106" s="166"/>
      <c r="W106" s="167"/>
      <c r="X106" s="138"/>
      <c r="Y106" s="279"/>
      <c r="Z106" s="280"/>
      <c r="AA106" s="168">
        <f>M106-J106</f>
        <v>-380.99670362387269</v>
      </c>
      <c r="AB106" s="141">
        <f>M106/J106</f>
        <v>0.88454645344731131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1536</v>
      </c>
      <c r="G107" s="148">
        <f t="shared" ref="G107:G110" si="27">E107*F107</f>
        <v>39383.040000000001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3170.6422018348608</v>
      </c>
      <c r="N107" s="152">
        <f>M107/L107</f>
        <v>288.24020016680555</v>
      </c>
      <c r="O107" s="154">
        <f>L107-I107</f>
        <v>0</v>
      </c>
      <c r="P107" s="155">
        <f>N107-K107</f>
        <v>-39.032527105921702</v>
      </c>
      <c r="Q107" s="156">
        <f>N107/K107</f>
        <v>0.88073394495412816</v>
      </c>
      <c r="R107" s="289">
        <f>Q123</f>
        <v>0.87308863235757772</v>
      </c>
      <c r="S107" s="157">
        <v>0.70833333333333337</v>
      </c>
      <c r="T107" s="158">
        <v>0.72851851851851857</v>
      </c>
      <c r="U107" s="159"/>
      <c r="V107" s="160">
        <v>29.066666666666681</v>
      </c>
      <c r="W107" s="158"/>
      <c r="X107" s="169"/>
      <c r="Y107" s="292"/>
      <c r="Z107" s="293"/>
      <c r="AA107" s="115">
        <f>M107-J107</f>
        <v>-429.35779816513923</v>
      </c>
      <c r="AB107" s="156">
        <f>M107/J107</f>
        <v>0.88073394495412805</v>
      </c>
      <c r="AC107" s="281">
        <f>AB123</f>
        <v>0.87308863235757772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1826</v>
      </c>
      <c r="G108" s="103">
        <f t="shared" si="27"/>
        <v>53903.519999999997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3137.7565632458263</v>
      </c>
      <c r="N108" s="106">
        <f>M108/L108</f>
        <v>261.47971360381888</v>
      </c>
      <c r="O108" s="108">
        <f>L108-I108</f>
        <v>0</v>
      </c>
      <c r="P108" s="109">
        <f>N108-K108</f>
        <v>-38.52028639618112</v>
      </c>
      <c r="Q108" s="110">
        <f>N108/K108</f>
        <v>0.87159904534606292</v>
      </c>
      <c r="R108" s="290"/>
      <c r="S108" s="47">
        <v>0.73200231481481481</v>
      </c>
      <c r="T108" s="48">
        <v>0.75624999999999998</v>
      </c>
      <c r="U108" s="111">
        <v>5.0166666666665982</v>
      </c>
      <c r="V108" s="112">
        <v>34.916666666666636</v>
      </c>
      <c r="W108" s="113"/>
      <c r="X108" s="13"/>
      <c r="Y108" s="276"/>
      <c r="Z108" s="277"/>
      <c r="AA108" s="117">
        <f>M108-J108</f>
        <v>-462.24343675417367</v>
      </c>
      <c r="AB108" s="110">
        <f>M108/J108</f>
        <v>0.87159904534606292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1946</v>
      </c>
      <c r="G109" s="103">
        <f t="shared" si="27"/>
        <v>58088.100000000006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3138.7096774193496</v>
      </c>
      <c r="N109" s="106">
        <f>M109/L109</f>
        <v>261.55913978494578</v>
      </c>
      <c r="O109" s="108">
        <f>L109-I109</f>
        <v>0</v>
      </c>
      <c r="P109" s="109">
        <f>N109-K109</f>
        <v>-38.440860215054215</v>
      </c>
      <c r="Q109" s="110">
        <f>N109/K109</f>
        <v>0.87186379928315261</v>
      </c>
      <c r="R109" s="290"/>
      <c r="S109" s="47">
        <v>0.75972222222222219</v>
      </c>
      <c r="T109" s="48">
        <v>0.78555555555555556</v>
      </c>
      <c r="U109" s="111">
        <v>4.9999999999999822</v>
      </c>
      <c r="V109" s="112">
        <v>37.20000000000006</v>
      </c>
      <c r="W109" s="113"/>
      <c r="X109" s="13"/>
      <c r="Y109" s="276"/>
      <c r="Z109" s="277"/>
      <c r="AA109" s="117">
        <f>M109-J109</f>
        <v>-461.29032258065035</v>
      </c>
      <c r="AB109" s="110">
        <f>M109/J109</f>
        <v>0.87186379928315272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1475</v>
      </c>
      <c r="G110" s="103">
        <f t="shared" si="27"/>
        <v>42140.75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3125.3678634490816</v>
      </c>
      <c r="N110" s="106">
        <f>M110/L110</f>
        <v>260.44732195409011</v>
      </c>
      <c r="O110" s="108">
        <f>L110-I110</f>
        <v>0</v>
      </c>
      <c r="P110" s="109">
        <f>N110-K110</f>
        <v>-39.552678045909886</v>
      </c>
      <c r="Q110" s="110">
        <f>N110/K110</f>
        <v>0.86815773984696709</v>
      </c>
      <c r="R110" s="290"/>
      <c r="S110" s="47">
        <v>0.78888888888888886</v>
      </c>
      <c r="T110" s="48">
        <v>0.80855324074074075</v>
      </c>
      <c r="U110" s="111">
        <v>4.799999999999951</v>
      </c>
      <c r="V110" s="112">
        <v>28.316666666666723</v>
      </c>
      <c r="W110" s="113"/>
      <c r="X110" s="116"/>
      <c r="Y110" s="276"/>
      <c r="Z110" s="277"/>
      <c r="AA110" s="117">
        <f>M110-J110</f>
        <v>-474.6321365509184</v>
      </c>
      <c r="AB110" s="110">
        <f>M110/J110</f>
        <v>0.86815773984696709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3143.1190764872799</v>
      </c>
      <c r="N123" s="138">
        <f>M123/L123</f>
        <v>267.49949587125786</v>
      </c>
      <c r="O123" s="139">
        <f>L123-I123</f>
        <v>0</v>
      </c>
      <c r="P123" s="140">
        <f>N123-K123</f>
        <v>-38.883482852146415</v>
      </c>
      <c r="Q123" s="141">
        <f>N123/K123</f>
        <v>0.87308863235757772</v>
      </c>
      <c r="R123" s="291"/>
      <c r="S123" s="142">
        <f>S107</f>
        <v>0.70833333333333337</v>
      </c>
      <c r="T123" s="143">
        <f>INDEX(T107:T122,COUNTA(T107:T122))</f>
        <v>0.80855324074074075</v>
      </c>
      <c r="U123" s="144"/>
      <c r="V123" s="166"/>
      <c r="W123" s="167"/>
      <c r="X123" s="138"/>
      <c r="Y123" s="279"/>
      <c r="Z123" s="280"/>
      <c r="AA123" s="168">
        <f>M123-J123</f>
        <v>-456.88092351272007</v>
      </c>
      <c r="AB123" s="141">
        <f>M123/J123</f>
        <v>0.87308863235757772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1762</v>
      </c>
      <c r="G124" s="148">
        <f t="shared" ref="G124:G127" si="31">E124*F124</f>
        <v>39609.760000000002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2664.0907181856351</v>
      </c>
      <c r="N124" s="152">
        <f>M124/L124</f>
        <v>532.81814363712704</v>
      </c>
      <c r="O124" s="154">
        <f>L124-I124</f>
        <v>0</v>
      </c>
      <c r="P124" s="155">
        <f>N124-K124</f>
        <v>-67.181856362872963</v>
      </c>
      <c r="Q124" s="156">
        <f>N124/K124</f>
        <v>0.88803023939521175</v>
      </c>
      <c r="R124" s="289">
        <f>Q140</f>
        <v>0.8925831728260164</v>
      </c>
      <c r="S124" s="157">
        <v>0.70855324074074078</v>
      </c>
      <c r="T124" s="158">
        <v>0.73611111111111116</v>
      </c>
      <c r="U124" s="159"/>
      <c r="V124" s="160">
        <v>39.683333333333351</v>
      </c>
      <c r="W124" s="161"/>
      <c r="X124" s="162"/>
      <c r="Y124" s="292"/>
      <c r="Z124" s="293"/>
      <c r="AA124" s="115">
        <f>M124-J124</f>
        <v>-335.90928181436493</v>
      </c>
      <c r="AB124" s="156">
        <f>M124/J124</f>
        <v>0.88803023939521164</v>
      </c>
      <c r="AC124" s="281">
        <f>AB140</f>
        <v>0.8925831728260164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2118</v>
      </c>
      <c r="G125" s="103">
        <f t="shared" si="31"/>
        <v>51975.72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2666.0139860139834</v>
      </c>
      <c r="N125" s="106">
        <f>M125/L125</f>
        <v>666.50349650349585</v>
      </c>
      <c r="O125" s="108">
        <f>L125-I125</f>
        <v>0</v>
      </c>
      <c r="P125" s="109">
        <f>N125-K125</f>
        <v>-83.496503496504147</v>
      </c>
      <c r="Q125" s="110">
        <f>N125/K125</f>
        <v>0.88867132867132781</v>
      </c>
      <c r="R125" s="290"/>
      <c r="S125" s="47">
        <v>0.73981481481481481</v>
      </c>
      <c r="T125" s="48">
        <v>0.7729166666666667</v>
      </c>
      <c r="U125" s="111">
        <v>5.3333333333332611</v>
      </c>
      <c r="V125" s="112">
        <v>47.666666666666714</v>
      </c>
      <c r="W125" s="113"/>
      <c r="X125" s="116"/>
      <c r="Y125" s="276"/>
      <c r="Z125" s="277"/>
      <c r="AA125" s="117">
        <f>M125-J125</f>
        <v>-333.98601398601659</v>
      </c>
      <c r="AB125" s="110">
        <f>M125/J125</f>
        <v>0.88867132867132781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1400</v>
      </c>
      <c r="G126" s="103">
        <f t="shared" si="31"/>
        <v>23380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2957.7464788732436</v>
      </c>
      <c r="N126" s="106">
        <f>M126/L126</f>
        <v>985.91549295774792</v>
      </c>
      <c r="O126" s="108">
        <f>L126-I126</f>
        <v>0</v>
      </c>
      <c r="P126" s="109">
        <f>N126-K126</f>
        <v>-114.08450704225208</v>
      </c>
      <c r="Q126" s="110">
        <f>N126/K126</f>
        <v>0.89628681177977088</v>
      </c>
      <c r="R126" s="290"/>
      <c r="S126" s="47">
        <v>0.77708333333333335</v>
      </c>
      <c r="T126" s="48">
        <v>0.79680555555555554</v>
      </c>
      <c r="U126" s="111">
        <v>5.9999999999999787</v>
      </c>
      <c r="V126" s="112">
        <v>28.399999999999963</v>
      </c>
      <c r="W126" s="113"/>
      <c r="X126" s="116"/>
      <c r="Y126" s="276"/>
      <c r="Z126" s="277"/>
      <c r="AA126" s="117">
        <f>M126-J126</f>
        <v>-342.25352112675637</v>
      </c>
      <c r="AB126" s="110">
        <f>M126/J126</f>
        <v>0.89628681177977076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4692</v>
      </c>
      <c r="G127" s="103">
        <f t="shared" si="31"/>
        <v>83939.88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2958.6967945349447</v>
      </c>
      <c r="N127" s="106">
        <f>M127/L127</f>
        <v>739.67419863373618</v>
      </c>
      <c r="O127" s="108">
        <f>L127-I127</f>
        <v>0</v>
      </c>
      <c r="P127" s="109">
        <f>N127-K127</f>
        <v>-85.325801366263818</v>
      </c>
      <c r="Q127" s="110">
        <f>N127/K127</f>
        <v>0.89657478622271047</v>
      </c>
      <c r="R127" s="290"/>
      <c r="S127" s="47">
        <v>0.80069444444444449</v>
      </c>
      <c r="T127" s="48">
        <v>0.86677083333333338</v>
      </c>
      <c r="U127" s="111">
        <v>5.600000000000076</v>
      </c>
      <c r="V127" s="112">
        <v>95.15</v>
      </c>
      <c r="W127" s="113"/>
      <c r="X127" s="116"/>
      <c r="Y127" s="276"/>
      <c r="Z127" s="277"/>
      <c r="AA127" s="117">
        <f>M127-J127</f>
        <v>-341.30320546505527</v>
      </c>
      <c r="AB127" s="110">
        <f>M127/J127</f>
        <v>0.89657478622271047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2811.6369944019516</v>
      </c>
      <c r="N140" s="138">
        <f>M140/L140</f>
        <v>702.9092486004879</v>
      </c>
      <c r="O140" s="139">
        <f>L140-I140</f>
        <v>0</v>
      </c>
      <c r="P140" s="140">
        <f>N140-K140</f>
        <v>-84.590751399512101</v>
      </c>
      <c r="Q140" s="141">
        <f>N140/K140</f>
        <v>0.8925831728260164</v>
      </c>
      <c r="R140" s="291"/>
      <c r="S140" s="142">
        <f>S124</f>
        <v>0.70855324074074078</v>
      </c>
      <c r="T140" s="143">
        <f>INDEX(T124:T139,COUNTA(T124:T139))</f>
        <v>0.86677083333333338</v>
      </c>
      <c r="U140" s="144"/>
      <c r="V140" s="166"/>
      <c r="W140" s="99"/>
      <c r="X140" s="69"/>
      <c r="Y140" s="279"/>
      <c r="Z140" s="280"/>
      <c r="AA140" s="168">
        <f>M140-J140</f>
        <v>-338.3630055980484</v>
      </c>
      <c r="AB140" s="141">
        <f>M140/J140</f>
        <v>0.8925831728260164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1620</v>
      </c>
      <c r="G141" s="148">
        <f t="shared" ref="G141:G143" si="36">E141*F141</f>
        <v>36093.599999999999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2954.4072948328389</v>
      </c>
      <c r="N141" s="152">
        <f>M141/L141</f>
        <v>590.88145896656783</v>
      </c>
      <c r="O141" s="154">
        <f>L141-I141</f>
        <v>0</v>
      </c>
      <c r="P141" s="155">
        <f>N141-K141</f>
        <v>-69.118541033432166</v>
      </c>
      <c r="Q141" s="156">
        <f>N141/K141</f>
        <v>0.89527493782813306</v>
      </c>
      <c r="R141" s="289">
        <f>Q157</f>
        <v>0.896060690267099</v>
      </c>
      <c r="S141" s="157">
        <v>0.70840277777777783</v>
      </c>
      <c r="T141" s="158">
        <v>0.73124999999999996</v>
      </c>
      <c r="U141" s="159"/>
      <c r="V141" s="160">
        <v>32.899999999999864</v>
      </c>
      <c r="W141" s="161"/>
      <c r="X141" s="162"/>
      <c r="Y141" s="292"/>
      <c r="Z141" s="293"/>
      <c r="AA141" s="115">
        <f>M141-J141</f>
        <v>-345.59270516716106</v>
      </c>
      <c r="AB141" s="156">
        <f>M141/J141</f>
        <v>0.89527493782813306</v>
      </c>
      <c r="AC141" s="281">
        <f>AB157</f>
        <v>0.896060690267099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768</v>
      </c>
      <c r="G142" s="103">
        <f t="shared" si="36"/>
        <v>13962.24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2960.1713062098538</v>
      </c>
      <c r="N142" s="106">
        <f>M142/L142</f>
        <v>740.04282655246345</v>
      </c>
      <c r="O142" s="108">
        <f>L142-I142</f>
        <v>0</v>
      </c>
      <c r="P142" s="109">
        <f>N142-K142</f>
        <v>-84.957173447536547</v>
      </c>
      <c r="Q142" s="110">
        <f>N142/K142</f>
        <v>0.89702160794237995</v>
      </c>
      <c r="R142" s="290"/>
      <c r="S142" s="47">
        <v>0.73575231481481485</v>
      </c>
      <c r="T142" s="48">
        <v>0.74656250000000002</v>
      </c>
      <c r="U142" s="111">
        <v>6.4833333333334409</v>
      </c>
      <c r="V142" s="112">
        <v>15.566666666666649</v>
      </c>
      <c r="W142" s="113"/>
      <c r="X142" s="116"/>
      <c r="Y142" s="276"/>
      <c r="Z142" s="277"/>
      <c r="AA142" s="117">
        <f>M142-J142</f>
        <v>-339.82869379014619</v>
      </c>
      <c r="AB142" s="110">
        <f>M142/J142</f>
        <v>0.89702160794237995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7033</v>
      </c>
      <c r="G143" s="103">
        <f t="shared" si="36"/>
        <v>117169.78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2956.4222326015883</v>
      </c>
      <c r="N143" s="106">
        <f>M143/L143</f>
        <v>739.10555815039709</v>
      </c>
      <c r="O143" s="108">
        <f>L143-I143</f>
        <v>0</v>
      </c>
      <c r="P143" s="109">
        <f>N143-K143</f>
        <v>-85.894441849602913</v>
      </c>
      <c r="Q143" s="110">
        <f>N143/K143</f>
        <v>0.89588552503078434</v>
      </c>
      <c r="R143" s="290"/>
      <c r="S143" s="47">
        <v>0.75018518518518518</v>
      </c>
      <c r="T143" s="48">
        <v>0.84930555555555554</v>
      </c>
      <c r="U143" s="111">
        <v>5.2166666666666295</v>
      </c>
      <c r="V143" s="112">
        <v>142.73333333333332</v>
      </c>
      <c r="W143" s="113"/>
      <c r="X143" s="116"/>
      <c r="Y143" s="276"/>
      <c r="Z143" s="277"/>
      <c r="AA143" s="117">
        <f>M143-J143</f>
        <v>-343.57776739841165</v>
      </c>
      <c r="AB143" s="110">
        <f>M143/J143</f>
        <v>0.89588552503078434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2957.0002778814269</v>
      </c>
      <c r="N157" s="138">
        <f>M157/L157</f>
        <v>682.38467951109851</v>
      </c>
      <c r="O157" s="139">
        <f>L157-I157</f>
        <v>0</v>
      </c>
      <c r="P157" s="140">
        <f>N157-K157</f>
        <v>-79.153782027363036</v>
      </c>
      <c r="Q157" s="141">
        <f>N157/K157</f>
        <v>0.896060690267099</v>
      </c>
      <c r="R157" s="291"/>
      <c r="S157" s="142">
        <f>S141</f>
        <v>0.70840277777777783</v>
      </c>
      <c r="T157" s="143">
        <f>INDEX(T141:T156,COUNTA(T141:T156))</f>
        <v>0.84930555555555554</v>
      </c>
      <c r="U157" s="144"/>
      <c r="V157" s="166"/>
      <c r="W157" s="99"/>
      <c r="X157" s="69"/>
      <c r="Y157" s="279"/>
      <c r="Z157" s="280"/>
      <c r="AA157" s="168">
        <f>M157-J157</f>
        <v>-342.99972211857312</v>
      </c>
      <c r="AB157" s="141">
        <f>M157/J157</f>
        <v>0.896060690267099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2656</v>
      </c>
      <c r="G158" s="148">
        <f t="shared" ref="G158:G161" si="41">E158*F158</f>
        <v>37263.68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2689.6202531645577</v>
      </c>
      <c r="N158" s="152">
        <f>M158/L158</f>
        <v>896.54008438818585</v>
      </c>
      <c r="O158" s="154">
        <f>L158-I158</f>
        <v>0</v>
      </c>
      <c r="P158" s="155">
        <f>N158-K158</f>
        <v>-103.45991561181415</v>
      </c>
      <c r="Q158" s="156">
        <f>N158/K158</f>
        <v>0.89654008438818589</v>
      </c>
      <c r="R158" s="289">
        <f>Q174</f>
        <v>0.882130285235872</v>
      </c>
      <c r="S158" s="157">
        <v>0.70833333333333337</v>
      </c>
      <c r="T158" s="158">
        <v>0.7494791666666667</v>
      </c>
      <c r="U158" s="159"/>
      <c r="V158" s="160">
        <v>59.249999999999986</v>
      </c>
      <c r="W158" s="161"/>
      <c r="X158" s="162"/>
      <c r="Y158" s="292"/>
      <c r="Z158" s="293"/>
      <c r="AA158" s="115">
        <f>M158-J158</f>
        <v>-310.37974683544235</v>
      </c>
      <c r="AB158" s="156">
        <f>M158/J158</f>
        <v>0.89654008438818589</v>
      </c>
      <c r="AC158" s="281">
        <f>AB174</f>
        <v>0.882130285235872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1241</v>
      </c>
      <c r="G159" s="103">
        <f t="shared" si="41"/>
        <v>22561.38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3135.1578947368371</v>
      </c>
      <c r="N159" s="106">
        <f>M159/L159</f>
        <v>1045.0526315789457</v>
      </c>
      <c r="O159" s="108">
        <f>L159-I159</f>
        <v>0</v>
      </c>
      <c r="P159" s="109">
        <f>N159-K159</f>
        <v>-154.94736842105431</v>
      </c>
      <c r="Q159" s="110">
        <f>N159/K159</f>
        <v>0.8708771929824547</v>
      </c>
      <c r="R159" s="290"/>
      <c r="S159" s="47">
        <v>0.75989583333333333</v>
      </c>
      <c r="T159" s="48">
        <v>0.77638888888888891</v>
      </c>
      <c r="U159" s="111">
        <v>14.999999999999947</v>
      </c>
      <c r="V159" s="112">
        <v>23.750000000000036</v>
      </c>
      <c r="W159" s="113"/>
      <c r="X159" s="116"/>
      <c r="Y159" s="276"/>
      <c r="Z159" s="277"/>
      <c r="AA159" s="117">
        <f>M159-J159</f>
        <v>-464.84210526316292</v>
      </c>
      <c r="AB159" s="110">
        <f>M159/J159</f>
        <v>0.8708771929824547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5556</v>
      </c>
      <c r="G160" s="103">
        <f t="shared" si="41"/>
        <v>79339.679999999993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3129.6510718197428</v>
      </c>
      <c r="N160" s="106">
        <f>M160/L160</f>
        <v>1043.2170239399143</v>
      </c>
      <c r="O160" s="108">
        <f>L160-I160</f>
        <v>0</v>
      </c>
      <c r="P160" s="109">
        <f>N160-K160</f>
        <v>-156.78297606008573</v>
      </c>
      <c r="Q160" s="110">
        <f>N160/K160</f>
        <v>0.86934751994992854</v>
      </c>
      <c r="R160" s="290"/>
      <c r="S160" s="47">
        <v>0.7878356481481481</v>
      </c>
      <c r="T160" s="48">
        <v>0.8618055555555556</v>
      </c>
      <c r="U160" s="111">
        <v>16.483333333333245</v>
      </c>
      <c r="V160" s="112">
        <v>106.51666666666679</v>
      </c>
      <c r="W160" s="113">
        <v>0.8618055555555556</v>
      </c>
      <c r="X160" s="116">
        <v>0.9145833333333333</v>
      </c>
      <c r="Y160" s="276"/>
      <c r="Z160" s="277"/>
      <c r="AA160" s="117">
        <f>M160-J160</f>
        <v>-470.34892818025719</v>
      </c>
      <c r="AB160" s="110">
        <f>M160/J160</f>
        <v>0.86934751994992854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4370</v>
      </c>
      <c r="G161" s="103">
        <f t="shared" si="41"/>
        <v>61311.1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2689.6905453923723</v>
      </c>
      <c r="N161" s="106">
        <f>M161/L161</f>
        <v>896.56351513079073</v>
      </c>
      <c r="O161" s="108">
        <f>L161-I161</f>
        <v>0</v>
      </c>
      <c r="P161" s="109">
        <f>N161-K161</f>
        <v>-103.43648486920927</v>
      </c>
      <c r="Q161" s="110">
        <f>N161/K161</f>
        <v>0.89656351513079069</v>
      </c>
      <c r="R161" s="290"/>
      <c r="S161" s="47">
        <v>0.9145833333333333</v>
      </c>
      <c r="T161" s="48">
        <v>0.98228009259259264</v>
      </c>
      <c r="U161" s="111">
        <v>75.999999999999886</v>
      </c>
      <c r="V161" s="112">
        <v>97.483333333333434</v>
      </c>
      <c r="W161" s="113"/>
      <c r="X161" s="116"/>
      <c r="Y161" s="276"/>
      <c r="Z161" s="277"/>
      <c r="AA161" s="117">
        <f>M161-J161</f>
        <v>-310.30945460762769</v>
      </c>
      <c r="AB161" s="110">
        <f>M161/J161</f>
        <v>0.8965635151307908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2911.0299412783775</v>
      </c>
      <c r="N174" s="138">
        <f t="shared" ref="N174:N180" si="45">M174/L174</f>
        <v>970.34331375945919</v>
      </c>
      <c r="O174" s="139">
        <f t="shared" ref="O174:O180" si="46">L174-I174</f>
        <v>0</v>
      </c>
      <c r="P174" s="140">
        <f t="shared" ref="P174:P180" si="47">N174-K174</f>
        <v>-129.65668624054081</v>
      </c>
      <c r="Q174" s="141">
        <f t="shared" ref="Q174:Q180" si="48">N174/K174</f>
        <v>0.882130285235872</v>
      </c>
      <c r="R174" s="291"/>
      <c r="S174" s="142">
        <f>S158</f>
        <v>0.70833333333333337</v>
      </c>
      <c r="T174" s="143">
        <f>INDEX(T158:T173,COUNTA(T158:T173))</f>
        <v>0.98228009259259264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-388.97005872162254</v>
      </c>
      <c r="AB174" s="141">
        <f t="shared" ref="AB174:AB180" si="50">M174/J174</f>
        <v>0.882130285235872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1936</v>
      </c>
      <c r="G175" s="148">
        <f t="shared" ref="G175:G180" si="51">E175*F175</f>
        <v>35196.479999999996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3128.1867145421947</v>
      </c>
      <c r="N175" s="152">
        <f t="shared" si="45"/>
        <v>1042.7289048473983</v>
      </c>
      <c r="O175" s="154">
        <f t="shared" si="46"/>
        <v>0</v>
      </c>
      <c r="P175" s="155">
        <f t="shared" si="47"/>
        <v>-157.27109515260167</v>
      </c>
      <c r="Q175" s="156">
        <f t="shared" si="48"/>
        <v>0.86894075403949855</v>
      </c>
      <c r="R175" s="289">
        <f>Q191</f>
        <v>0.87913042958306931</v>
      </c>
      <c r="S175" s="157">
        <v>0.70833333333333337</v>
      </c>
      <c r="T175" s="158">
        <v>0.73412037037037037</v>
      </c>
      <c r="U175" s="159"/>
      <c r="V175" s="160">
        <v>37.133333333333276</v>
      </c>
      <c r="W175" s="158"/>
      <c r="X175" s="169"/>
      <c r="Y175" s="292"/>
      <c r="Z175" s="293"/>
      <c r="AA175" s="171">
        <f t="shared" si="49"/>
        <v>-471.81328545780525</v>
      </c>
      <c r="AB175" s="156">
        <f t="shared" si="50"/>
        <v>0.86894075403949855</v>
      </c>
      <c r="AC175" s="281">
        <f>AB191</f>
        <v>0.87913042958306931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1801</v>
      </c>
      <c r="G176" s="103">
        <f t="shared" si="51"/>
        <v>32742.18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2690.2904564315359</v>
      </c>
      <c r="N176" s="106">
        <f t="shared" si="45"/>
        <v>672.57261410788396</v>
      </c>
      <c r="O176" s="108">
        <f t="shared" si="46"/>
        <v>0</v>
      </c>
      <c r="P176" s="109">
        <f t="shared" si="47"/>
        <v>-77.427385892116035</v>
      </c>
      <c r="Q176" s="110">
        <f t="shared" si="48"/>
        <v>0.89676348547717866</v>
      </c>
      <c r="R176" s="290"/>
      <c r="S176" s="47">
        <v>0.74444444444444446</v>
      </c>
      <c r="T176" s="48">
        <v>0.77233796296296298</v>
      </c>
      <c r="U176" s="111">
        <v>14.866666666666699</v>
      </c>
      <c r="V176" s="112">
        <v>40.166666666666657</v>
      </c>
      <c r="W176" s="113"/>
      <c r="X176" s="13"/>
      <c r="Y176" s="276"/>
      <c r="Z176" s="277"/>
      <c r="AA176" s="172">
        <f t="shared" si="49"/>
        <v>-309.70954356846414</v>
      </c>
      <c r="AB176" s="110">
        <f t="shared" si="50"/>
        <v>0.89676348547717866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2525</v>
      </c>
      <c r="G177" s="103">
        <f t="shared" si="51"/>
        <v>62670.5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2928.4793814432996</v>
      </c>
      <c r="N177" s="106">
        <f t="shared" si="45"/>
        <v>732.11984536082491</v>
      </c>
      <c r="O177" s="108">
        <f t="shared" si="46"/>
        <v>0</v>
      </c>
      <c r="P177" s="109">
        <f t="shared" si="47"/>
        <v>-92.880154639175089</v>
      </c>
      <c r="Q177" s="110">
        <f t="shared" si="48"/>
        <v>0.8874179943767575</v>
      </c>
      <c r="R177" s="290"/>
      <c r="S177" s="47">
        <v>0.78282407407407406</v>
      </c>
      <c r="T177" s="48">
        <v>0.81874999999999998</v>
      </c>
      <c r="U177" s="111">
        <v>15.099999999999962</v>
      </c>
      <c r="V177" s="112">
        <v>51.73333333333332</v>
      </c>
      <c r="W177" s="113"/>
      <c r="X177" s="13"/>
      <c r="Y177" s="276"/>
      <c r="Z177" s="277"/>
      <c r="AA177" s="172">
        <f t="shared" si="49"/>
        <v>-371.52061855670036</v>
      </c>
      <c r="AB177" s="110">
        <f t="shared" si="50"/>
        <v>0.8874179943767575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1972</v>
      </c>
      <c r="G178" s="103">
        <f t="shared" si="51"/>
        <v>49359.16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2928.7128712871345</v>
      </c>
      <c r="N178" s="106">
        <f t="shared" si="45"/>
        <v>732.17821782178362</v>
      </c>
      <c r="O178" s="108">
        <f t="shared" si="46"/>
        <v>0</v>
      </c>
      <c r="P178" s="109">
        <f t="shared" si="47"/>
        <v>-92.821782178216381</v>
      </c>
      <c r="Q178" s="110">
        <f t="shared" si="48"/>
        <v>0.88748874887488927</v>
      </c>
      <c r="R178" s="290"/>
      <c r="S178" s="47">
        <v>0.82986111111111116</v>
      </c>
      <c r="T178" s="48">
        <v>0.85791666666666666</v>
      </c>
      <c r="U178" s="111">
        <v>16.000000000000103</v>
      </c>
      <c r="V178" s="112">
        <v>40.39999999999992</v>
      </c>
      <c r="W178" s="113">
        <v>0.85791666666666666</v>
      </c>
      <c r="X178" s="116">
        <v>0.91041666666666665</v>
      </c>
      <c r="Y178" s="276"/>
      <c r="Z178" s="277"/>
      <c r="AA178" s="172">
        <f t="shared" si="49"/>
        <v>-371.28712871286552</v>
      </c>
      <c r="AB178" s="110">
        <f t="shared" si="50"/>
        <v>0.88748874887488927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1423</v>
      </c>
      <c r="G179" s="103">
        <f t="shared" si="51"/>
        <v>25870.14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3129.3830177153327</v>
      </c>
      <c r="N179" s="106">
        <f t="shared" si="45"/>
        <v>1043.1276725717776</v>
      </c>
      <c r="O179" s="108">
        <f t="shared" si="46"/>
        <v>0</v>
      </c>
      <c r="P179" s="109">
        <f t="shared" si="47"/>
        <v>-156.87232742822243</v>
      </c>
      <c r="Q179" s="110">
        <f t="shared" si="48"/>
        <v>0.86927306047648134</v>
      </c>
      <c r="R179" s="290"/>
      <c r="S179" s="47">
        <v>0.91041666666666665</v>
      </c>
      <c r="T179" s="48">
        <v>0.92936342592592591</v>
      </c>
      <c r="U179" s="111">
        <v>75.599999999999994</v>
      </c>
      <c r="V179" s="112">
        <v>27.283333333333335</v>
      </c>
      <c r="W179" s="113"/>
      <c r="X179" s="116"/>
      <c r="Y179" s="276"/>
      <c r="Z179" s="277"/>
      <c r="AA179" s="172">
        <f t="shared" si="49"/>
        <v>-470.6169822846673</v>
      </c>
      <c r="AB179" s="110">
        <f t="shared" si="50"/>
        <v>0.86927306047648134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3217</v>
      </c>
      <c r="G180" s="121">
        <f t="shared" si="51"/>
        <v>45938.759999999995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3129.2083220751174</v>
      </c>
      <c r="N180" s="106">
        <f t="shared" si="45"/>
        <v>1043.0694406917057</v>
      </c>
      <c r="O180" s="108">
        <f t="shared" si="46"/>
        <v>0</v>
      </c>
      <c r="P180" s="109">
        <f t="shared" si="47"/>
        <v>-156.93055930829428</v>
      </c>
      <c r="Q180" s="110">
        <f t="shared" si="48"/>
        <v>0.86922453390975474</v>
      </c>
      <c r="R180" s="290"/>
      <c r="S180" s="47">
        <v>0.94049768518518517</v>
      </c>
      <c r="T180" s="48">
        <v>0.98333333333333328</v>
      </c>
      <c r="U180" s="111">
        <v>16.033333333333335</v>
      </c>
      <c r="V180" s="112">
        <v>61.68333333333328</v>
      </c>
      <c r="W180" s="113"/>
      <c r="X180" s="50"/>
      <c r="Y180" s="276"/>
      <c r="Z180" s="277"/>
      <c r="AA180" s="172">
        <f t="shared" si="49"/>
        <v>-470.79167792488261</v>
      </c>
      <c r="AB180" s="110">
        <f t="shared" si="50"/>
        <v>0.86922453390975485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2989.0434605824357</v>
      </c>
      <c r="N191" s="138">
        <f>M191/L191</f>
        <v>854.01241730926733</v>
      </c>
      <c r="O191" s="139">
        <f>L191-I191</f>
        <v>0</v>
      </c>
      <c r="P191" s="140">
        <f>N191-K191</f>
        <v>-117.41615411930411</v>
      </c>
      <c r="Q191" s="141">
        <f>N191/K191</f>
        <v>0.87913042958306931</v>
      </c>
      <c r="R191" s="291"/>
      <c r="S191" s="142">
        <f>S175</f>
        <v>0.70833333333333337</v>
      </c>
      <c r="T191" s="143">
        <f>INDEX(T175:T190,COUNTA(T175:T190))</f>
        <v>0.98333333333333328</v>
      </c>
      <c r="U191" s="144"/>
      <c r="V191" s="166"/>
      <c r="W191" s="167"/>
      <c r="X191" s="138"/>
      <c r="Y191" s="279"/>
      <c r="Z191" s="280"/>
      <c r="AA191" s="174">
        <f>M191-J191</f>
        <v>-410.95653941756427</v>
      </c>
      <c r="AB191" s="141">
        <f>M191/J191</f>
        <v>0.87913042958306931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100" priority="1" operator="greaterThan">
      <formula>0</formula>
    </cfRule>
  </conditionalFormatting>
  <conditionalFormatting sqref="P5:P191 AA5:AA191">
    <cfRule type="cellIs" dxfId="99" priority="4" operator="lessThan">
      <formula>0</formula>
    </cfRule>
  </conditionalFormatting>
  <conditionalFormatting sqref="Q5:Q191 AB5:AB191">
    <cfRule type="cellIs" dxfId="98" priority="2" operator="greaterThan">
      <formula>1</formula>
    </cfRule>
    <cfRule type="cellIs" dxfId="97" priority="3" operator="lessThan">
      <formula>0.8</formula>
    </cfRule>
  </conditionalFormatting>
  <conditionalFormatting sqref="AC5:AC6 R5:R191 AC107:AC112">
    <cfRule type="cellIs" dxfId="96" priority="5" operator="lessThan">
      <formula>0.8</formula>
    </cfRule>
  </conditionalFormatting>
  <conditionalFormatting sqref="AC12:AC20">
    <cfRule type="cellIs" dxfId="95" priority="15" operator="lessThan">
      <formula>0.8</formula>
    </cfRule>
  </conditionalFormatting>
  <conditionalFormatting sqref="AC22:AC27">
    <cfRule type="cellIs" dxfId="94" priority="14" operator="lessThan">
      <formula>0.8</formula>
    </cfRule>
  </conditionalFormatting>
  <conditionalFormatting sqref="AC39:AC44">
    <cfRule type="cellIs" dxfId="93" priority="12" operator="lessThan">
      <formula>0.8</formula>
    </cfRule>
  </conditionalFormatting>
  <conditionalFormatting sqref="AC56">
    <cfRule type="cellIs" dxfId="92" priority="13" operator="lessThan">
      <formula>0.8</formula>
    </cfRule>
  </conditionalFormatting>
  <conditionalFormatting sqref="AC73">
    <cfRule type="cellIs" dxfId="91" priority="7" operator="lessThan">
      <formula>0.8</formula>
    </cfRule>
  </conditionalFormatting>
  <conditionalFormatting sqref="AC90:AC95">
    <cfRule type="cellIs" dxfId="90" priority="6" operator="lessThan">
      <formula>0.8</formula>
    </cfRule>
  </conditionalFormatting>
  <conditionalFormatting sqref="AC124">
    <cfRule type="cellIs" dxfId="89" priority="11" operator="lessThan">
      <formula>0.8</formula>
    </cfRule>
  </conditionalFormatting>
  <conditionalFormatting sqref="AC141">
    <cfRule type="cellIs" dxfId="88" priority="10" operator="lessThan">
      <formula>0.8</formula>
    </cfRule>
  </conditionalFormatting>
  <conditionalFormatting sqref="AC158">
    <cfRule type="cellIs" dxfId="87" priority="9" operator="lessThan">
      <formula>0.8</formula>
    </cfRule>
  </conditionalFormatting>
  <conditionalFormatting sqref="AC175:AC180">
    <cfRule type="cellIs" dxfId="86" priority="8" operator="lessThan">
      <formula>0.8</formula>
    </cfRule>
  </conditionalFormatting>
  <dataValidations count="1">
    <dataValidation type="list" allowBlank="1" showInputMessage="1" showErrorMessage="1" sqref="Y5:Z191" xr:uid="{D5266EFF-23D0-4784-A83C-F405D982344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E427-EBA9-4B02-95E9-6797AB1FA7EF}">
  <sheetPr>
    <tabColor theme="8" tint="0.59999389629810485"/>
    <pageSetUpPr fitToPage="1"/>
  </sheetPr>
  <dimension ref="A1:AG137"/>
  <sheetViews>
    <sheetView topLeftCell="G1" zoomScale="85" zoomScaleNormal="85" workbookViewId="0">
      <pane ySplit="4" topLeftCell="A113" activePane="bottomLeft" state="frozen"/>
      <selection activeCell="J41" sqref="J41"/>
      <selection pane="bottomLeft" activeCell="Y116" sqref="Y1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51351</v>
      </c>
      <c r="E1" s="88" t="s">
        <v>3</v>
      </c>
      <c r="F1" s="89">
        <f>SUM(G5:G123)</f>
        <v>2715185.68</v>
      </c>
      <c r="G1" s="90" t="s">
        <v>84</v>
      </c>
      <c r="H1" s="91">
        <f>L21+L38+L55+L72+L89+L106+L123</f>
        <v>135.16666666666666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46057</v>
      </c>
      <c r="B2" s="332"/>
      <c r="C2" s="92" t="s">
        <v>40</v>
      </c>
      <c r="D2" s="93">
        <f>AVERAGE(N21,N38,N55,N72,N89,N106,N123)</f>
        <v>144.78789985857145</v>
      </c>
      <c r="E2" s="93" t="s">
        <v>91</v>
      </c>
      <c r="F2" s="94">
        <f>F1/D1</f>
        <v>52.875030281786145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40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177</v>
      </c>
      <c r="C5" s="362" t="s">
        <v>178</v>
      </c>
      <c r="D5" s="362"/>
      <c r="E5" s="147">
        <v>19.7</v>
      </c>
      <c r="F5" s="151">
        <v>3288</v>
      </c>
      <c r="G5" s="148">
        <f t="shared" ref="G5:G8" si="0">E5*F5</f>
        <v>64773.599999999999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1079.5075239398088</v>
      </c>
      <c r="N5" s="152">
        <f>M5/L5</f>
        <v>83.039040303062222</v>
      </c>
      <c r="O5" s="154">
        <f>L5-I5</f>
        <v>0</v>
      </c>
      <c r="P5" s="155">
        <f>N5-K5</f>
        <v>-9.2686520046300842</v>
      </c>
      <c r="Q5" s="156">
        <f>N5/K5</f>
        <v>0.89958960328317406</v>
      </c>
      <c r="R5" s="289">
        <f>Q21</f>
        <v>0.89162068429192476</v>
      </c>
      <c r="S5" s="157">
        <v>0.20850694444444445</v>
      </c>
      <c r="T5" s="158">
        <v>0.33541666666666664</v>
      </c>
      <c r="U5" s="159"/>
      <c r="V5" s="160">
        <v>182.74999999999994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-120.49247606019117</v>
      </c>
      <c r="AF5" s="132">
        <f>M5/J5</f>
        <v>0.89958960328317406</v>
      </c>
      <c r="AG5" s="373">
        <f>AF21</f>
        <v>0.89162068429192476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56.77</v>
      </c>
      <c r="F6" s="102">
        <v>3478</v>
      </c>
      <c r="G6" s="103">
        <f t="shared" si="0"/>
        <v>197446.06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1778.0176086339109</v>
      </c>
      <c r="N6" s="106">
        <f>M6/L6</f>
        <v>71.12070434535643</v>
      </c>
      <c r="O6" s="108">
        <f>L6-I6</f>
        <v>0</v>
      </c>
      <c r="P6" s="109">
        <f>N6-K6</f>
        <v>-8.8792956546435704</v>
      </c>
      <c r="Q6" s="110">
        <f>N6/K6</f>
        <v>0.88900880431695539</v>
      </c>
      <c r="R6" s="290"/>
      <c r="S6" s="47">
        <v>0.33888888888888891</v>
      </c>
      <c r="T6" s="48">
        <v>0.42039351851851853</v>
      </c>
      <c r="U6" s="111">
        <v>5.0000000000000622</v>
      </c>
      <c r="V6" s="112">
        <v>117.36666666666666</v>
      </c>
      <c r="W6" s="113"/>
      <c r="X6" s="116"/>
      <c r="Y6" s="12"/>
      <c r="Z6" s="198"/>
      <c r="AA6" s="276"/>
      <c r="AB6" s="277"/>
      <c r="AC6" s="12">
        <v>2</v>
      </c>
      <c r="AD6" s="198"/>
      <c r="AE6" s="117">
        <f>M6-J6</f>
        <v>-221.98239136608913</v>
      </c>
      <c r="AF6" s="110">
        <f>M6/J6</f>
        <v>0.88900880431695539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1965</v>
      </c>
      <c r="G7" s="103">
        <f t="shared" si="0"/>
        <v>151973.1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1780.070457976849</v>
      </c>
      <c r="N7" s="106">
        <f>M7/L7</f>
        <v>71.202818319073955</v>
      </c>
      <c r="O7" s="108">
        <f>L7-I7</f>
        <v>0</v>
      </c>
      <c r="P7" s="109">
        <f>N7-K7</f>
        <v>-8.7971816809260446</v>
      </c>
      <c r="Q7" s="110">
        <f>N7/K7</f>
        <v>0.89003522898842446</v>
      </c>
      <c r="R7" s="290"/>
      <c r="S7" s="47">
        <v>0.42430555555555555</v>
      </c>
      <c r="T7" s="48">
        <v>0.47030092592592593</v>
      </c>
      <c r="U7" s="111">
        <v>5.633333333333308</v>
      </c>
      <c r="V7" s="112">
        <v>66.233333333333348</v>
      </c>
      <c r="W7" s="113">
        <v>0.47030092592592593</v>
      </c>
      <c r="X7" s="116">
        <v>0.50902777777777775</v>
      </c>
      <c r="Y7" s="12"/>
      <c r="Z7" s="198"/>
      <c r="AA7" s="276"/>
      <c r="AB7" s="277"/>
      <c r="AC7" s="12">
        <v>1</v>
      </c>
      <c r="AD7" s="198"/>
      <c r="AE7" s="117">
        <f>M7-J7</f>
        <v>-219.92954202315104</v>
      </c>
      <c r="AF7" s="110">
        <f>M7/J7</f>
        <v>0.89003522898842446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4374</v>
      </c>
      <c r="G8" s="103">
        <f t="shared" si="0"/>
        <v>260340.48000000001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1782.0733363512891</v>
      </c>
      <c r="N8" s="106">
        <f>M8/L8</f>
        <v>71.282933454051559</v>
      </c>
      <c r="O8" s="108">
        <f>L8-I8</f>
        <v>0</v>
      </c>
      <c r="P8" s="109">
        <f>N8-K8</f>
        <v>-8.7170665459484411</v>
      </c>
      <c r="Q8" s="110">
        <f>N8/K8</f>
        <v>0.89103666817564453</v>
      </c>
      <c r="R8" s="290"/>
      <c r="S8" s="47">
        <v>0.50902777777777775</v>
      </c>
      <c r="T8" s="48">
        <v>0.61129629629629634</v>
      </c>
      <c r="U8" s="111">
        <v>55.766666666666616</v>
      </c>
      <c r="V8" s="112">
        <v>147.26666666666677</v>
      </c>
      <c r="W8" s="113"/>
      <c r="X8" s="116"/>
      <c r="Y8" s="12"/>
      <c r="Z8" s="198"/>
      <c r="AA8" s="276"/>
      <c r="AB8" s="277"/>
      <c r="AC8" s="12">
        <v>4</v>
      </c>
      <c r="AD8" s="198"/>
      <c r="AE8" s="117">
        <f>M8-J8</f>
        <v>-217.92666364871093</v>
      </c>
      <c r="AF8" s="110">
        <f>M8/J8</f>
        <v>0.89103666817564453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1604.9172317254645</v>
      </c>
      <c r="N21" s="138">
        <f>M21/L21</f>
        <v>72.950783260248386</v>
      </c>
      <c r="O21" s="139">
        <f>L21-I21</f>
        <v>0</v>
      </c>
      <c r="P21" s="140">
        <f>N21-K21</f>
        <v>-8.8673985579334271</v>
      </c>
      <c r="Q21" s="141">
        <f>N21/K21</f>
        <v>0.89162068429192476</v>
      </c>
      <c r="R21" s="291"/>
      <c r="S21" s="142">
        <f>S5</f>
        <v>0.20850694444444445</v>
      </c>
      <c r="T21" s="143">
        <f>INDEX(T5:T20,COUNTA(T5:T20))</f>
        <v>0.61129629629629634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11</v>
      </c>
      <c r="AD21" s="180">
        <f>SUM(AD5:AD20)</f>
        <v>0</v>
      </c>
      <c r="AE21" s="168">
        <f>M21-J21</f>
        <v>-195.08276827453551</v>
      </c>
      <c r="AF21" s="141">
        <f>M21/J21</f>
        <v>0.89162068429192476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196</v>
      </c>
      <c r="D22" s="288"/>
      <c r="E22" s="147">
        <v>53.76</v>
      </c>
      <c r="F22" s="159">
        <v>3089</v>
      </c>
      <c r="G22" s="148">
        <f t="shared" ref="G22:G25" si="5">E22*F22</f>
        <v>166064.63999999998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1778.1259993604099</v>
      </c>
      <c r="N22" s="152">
        <f>M22/L22</f>
        <v>88.906299968020491</v>
      </c>
      <c r="O22" s="154">
        <f>L22-I22</f>
        <v>0</v>
      </c>
      <c r="P22" s="155">
        <f>N22-K22</f>
        <v>-11.093700031979509</v>
      </c>
      <c r="Q22" s="156">
        <f>N22/K22</f>
        <v>0.88906299968020486</v>
      </c>
      <c r="R22" s="289">
        <f>Q38</f>
        <v>0.88962222347357056</v>
      </c>
      <c r="S22" s="157">
        <v>0.29166666666666669</v>
      </c>
      <c r="T22" s="158">
        <v>0.36405092592592592</v>
      </c>
      <c r="U22" s="159"/>
      <c r="V22" s="160">
        <v>104.23333333333329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-221.87400063959012</v>
      </c>
      <c r="AF22" s="156">
        <f>M22/J22</f>
        <v>0.88906299968020497</v>
      </c>
      <c r="AG22" s="358">
        <f>AF38</f>
        <v>0.88962222347357056</v>
      </c>
    </row>
    <row r="23" spans="1:33" ht="15.75" customHeight="1">
      <c r="A23" s="295"/>
      <c r="B23" s="163" t="s">
        <v>185</v>
      </c>
      <c r="C23" s="274" t="s">
        <v>225</v>
      </c>
      <c r="D23" s="275"/>
      <c r="E23" s="101">
        <v>65.400000000000006</v>
      </c>
      <c r="F23" s="111">
        <v>991</v>
      </c>
      <c r="G23" s="103">
        <f t="shared" si="5"/>
        <v>64811.400000000009</v>
      </c>
      <c r="H23" s="26"/>
      <c r="I23" s="107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1782.0179820179837</v>
      </c>
      <c r="N23" s="106">
        <f>M23/L23</f>
        <v>74.250749250749323</v>
      </c>
      <c r="O23" s="108">
        <f>L23-I23</f>
        <v>0</v>
      </c>
      <c r="P23" s="109">
        <f>N23-K23</f>
        <v>-9.0825840825840061</v>
      </c>
      <c r="Q23" s="110">
        <f>N23/K23</f>
        <v>0.89100899100899189</v>
      </c>
      <c r="R23" s="290"/>
      <c r="S23" s="47">
        <v>0.36736111111111114</v>
      </c>
      <c r="T23" s="48">
        <v>0.39053240740740741</v>
      </c>
      <c r="U23" s="111">
        <v>4.766666666666719</v>
      </c>
      <c r="V23" s="112">
        <v>33.366666666666632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-217.98201798201626</v>
      </c>
      <c r="AF23" s="110">
        <f>M23/J23</f>
        <v>0.89100899100899189</v>
      </c>
      <c r="AG23" s="359"/>
    </row>
    <row r="24" spans="1:33" ht="15.75" customHeight="1">
      <c r="A24" s="295"/>
      <c r="B24" s="163" t="s">
        <v>185</v>
      </c>
      <c r="C24" s="274" t="s">
        <v>195</v>
      </c>
      <c r="D24" s="275"/>
      <c r="E24" s="101">
        <v>59.54</v>
      </c>
      <c r="F24" s="111">
        <v>2633</v>
      </c>
      <c r="G24" s="103">
        <f t="shared" si="5"/>
        <v>156768.82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1779.3880232776417</v>
      </c>
      <c r="N24" s="106">
        <f>M24/L24</f>
        <v>77.364696664245287</v>
      </c>
      <c r="O24" s="108">
        <f>L24-I24</f>
        <v>0</v>
      </c>
      <c r="P24" s="109">
        <f>N24-K24</f>
        <v>-9.5918250748851506</v>
      </c>
      <c r="Q24" s="110">
        <f>N24/K24</f>
        <v>0.88969401163882078</v>
      </c>
      <c r="R24" s="290"/>
      <c r="S24" s="47">
        <v>0.39390046296296294</v>
      </c>
      <c r="T24" s="48">
        <v>0.45555555555555555</v>
      </c>
      <c r="U24" s="111">
        <v>4.8499999999999588</v>
      </c>
      <c r="V24" s="112">
        <v>88.78333333333336</v>
      </c>
      <c r="W24" s="113">
        <v>0.45555555555555555</v>
      </c>
      <c r="X24" s="116">
        <v>0.49444444444444446</v>
      </c>
      <c r="Y24" s="12"/>
      <c r="Z24" s="198"/>
      <c r="AA24" s="276"/>
      <c r="AB24" s="277"/>
      <c r="AC24" s="12">
        <v>2</v>
      </c>
      <c r="AD24" s="198"/>
      <c r="AE24" s="117">
        <f>M24-J24</f>
        <v>-220.61197672235835</v>
      </c>
      <c r="AF24" s="110">
        <f>M24/J24</f>
        <v>0.88969401163882078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2049</v>
      </c>
      <c r="G25" s="103">
        <f t="shared" si="5"/>
        <v>146605.94999999998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1777.445783132529</v>
      </c>
      <c r="N25" s="106">
        <f>M25/L25</f>
        <v>80.79299014238768</v>
      </c>
      <c r="O25" s="108">
        <f>L25-I25</f>
        <v>0</v>
      </c>
      <c r="P25" s="109">
        <f>N25-K25</f>
        <v>-10.116100766703227</v>
      </c>
      <c r="Q25" s="110">
        <f>N25/K25</f>
        <v>0.88872289156626449</v>
      </c>
      <c r="R25" s="290"/>
      <c r="S25" s="47">
        <v>0.49444444444444446</v>
      </c>
      <c r="T25" s="48">
        <v>0.5424768518518519</v>
      </c>
      <c r="U25" s="111">
        <v>56.000000000000043</v>
      </c>
      <c r="V25" s="112">
        <v>69.166666666666714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-222.55421686747104</v>
      </c>
      <c r="AF25" s="110">
        <f>M25/J25</f>
        <v>0.88872289156626449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22.25</v>
      </c>
      <c r="J38" s="137">
        <f t="shared" si="6"/>
        <v>2000</v>
      </c>
      <c r="K38" s="138">
        <f t="shared" ref="K38" si="7">J38/I38</f>
        <v>89.887640449438209</v>
      </c>
      <c r="L38" s="136">
        <f t="shared" ref="L38:M38" si="8">AVERAGE(L22:L37)</f>
        <v>22.25</v>
      </c>
      <c r="M38" s="137">
        <f t="shared" si="8"/>
        <v>1779.2444469471411</v>
      </c>
      <c r="N38" s="138">
        <f>M38/L38</f>
        <v>79.966042559422078</v>
      </c>
      <c r="O38" s="139">
        <f>L38-I38</f>
        <v>0</v>
      </c>
      <c r="P38" s="140">
        <f>N38-K38</f>
        <v>-9.9215978900161303</v>
      </c>
      <c r="Q38" s="141">
        <f>N38/K38</f>
        <v>0.88962222347357056</v>
      </c>
      <c r="R38" s="291"/>
      <c r="S38" s="142">
        <f>S22</f>
        <v>0.29166666666666669</v>
      </c>
      <c r="T38" s="143">
        <f>INDEX(T22:T37,COUNTA(T22:T37))</f>
        <v>0.5424768518518519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6</v>
      </c>
      <c r="AD38" s="180">
        <f>SUM(AD22:AD37)</f>
        <v>0</v>
      </c>
      <c r="AE38" s="168">
        <f>M38-J38</f>
        <v>-220.75555305285889</v>
      </c>
      <c r="AF38" s="141">
        <f>M38/J38</f>
        <v>0.88962222347357056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192</v>
      </c>
      <c r="D39" s="288"/>
      <c r="E39" s="147">
        <v>59.34</v>
      </c>
      <c r="F39" s="97">
        <v>1372</v>
      </c>
      <c r="G39" s="148">
        <f t="shared" ref="G39:G41" si="9">E39*F39</f>
        <v>81414.48000000001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1779.8918918918935</v>
      </c>
      <c r="N39" s="152">
        <f>M39/L39</f>
        <v>74.162162162162232</v>
      </c>
      <c r="O39" s="154">
        <f>L39-I39</f>
        <v>0</v>
      </c>
      <c r="P39" s="155">
        <f>N39-K39</f>
        <v>-9.1711711711710961</v>
      </c>
      <c r="Q39" s="156">
        <f>N39/K39</f>
        <v>0.88994594594594689</v>
      </c>
      <c r="R39" s="289">
        <f>Q55</f>
        <v>0.88961166460364405</v>
      </c>
      <c r="S39" s="157">
        <v>0.29166666666666669</v>
      </c>
      <c r="T39" s="158">
        <v>0.32378472222222221</v>
      </c>
      <c r="U39" s="159"/>
      <c r="V39" s="160">
        <v>46.249999999999957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-220.10810810810653</v>
      </c>
      <c r="AF39" s="156">
        <f>M39/J39</f>
        <v>0.88994594594594678</v>
      </c>
      <c r="AG39" s="281">
        <f>AF55</f>
        <v>0.88961166460364405</v>
      </c>
    </row>
    <row r="40" spans="1:33" ht="15.75" customHeight="1">
      <c r="A40" s="285"/>
      <c r="B40" s="163" t="s">
        <v>185</v>
      </c>
      <c r="C40" s="274" t="s">
        <v>187</v>
      </c>
      <c r="D40" s="275"/>
      <c r="E40" s="101">
        <v>58.67</v>
      </c>
      <c r="F40" s="102">
        <v>3098</v>
      </c>
      <c r="G40" s="103">
        <f t="shared" si="9"/>
        <v>181759.66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1779.0397192534695</v>
      </c>
      <c r="N40" s="106">
        <f>M40/L40</f>
        <v>77.349553011020404</v>
      </c>
      <c r="O40" s="108">
        <f>L40-I40</f>
        <v>0</v>
      </c>
      <c r="P40" s="109">
        <f>N40-K40</f>
        <v>-9.6069687281100329</v>
      </c>
      <c r="Q40" s="110">
        <f>N40/K40</f>
        <v>0.88951985962673463</v>
      </c>
      <c r="R40" s="290"/>
      <c r="S40" s="47">
        <v>0.32708333333333334</v>
      </c>
      <c r="T40" s="48">
        <v>0.39964120370370371</v>
      </c>
      <c r="U40" s="111">
        <v>4.7500000000000231</v>
      </c>
      <c r="V40" s="112">
        <v>104.48333333333333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-220.96028074653054</v>
      </c>
      <c r="AF40" s="110">
        <f>M40/J40</f>
        <v>0.88951985962673474</v>
      </c>
      <c r="AG40" s="282"/>
    </row>
    <row r="41" spans="1:33" ht="15.75" customHeight="1">
      <c r="A41" s="285"/>
      <c r="B41" s="163" t="s">
        <v>185</v>
      </c>
      <c r="C41" s="274" t="s">
        <v>194</v>
      </c>
      <c r="D41" s="275"/>
      <c r="E41" s="101">
        <v>47.37</v>
      </c>
      <c r="F41" s="102">
        <v>1966</v>
      </c>
      <c r="G41" s="103">
        <f t="shared" si="9"/>
        <v>93129.42</v>
      </c>
      <c r="H41" s="26"/>
      <c r="I41" s="104">
        <v>21</v>
      </c>
      <c r="J41" s="105">
        <v>2000</v>
      </c>
      <c r="K41" s="106">
        <f t="shared" si="1"/>
        <v>95.238095238095241</v>
      </c>
      <c r="L41" s="107">
        <v>21</v>
      </c>
      <c r="M41" s="105">
        <f>F41/V41*60</f>
        <v>1778.7383764765018</v>
      </c>
      <c r="N41" s="106">
        <f>M41/L41</f>
        <v>84.701827451261991</v>
      </c>
      <c r="O41" s="108">
        <f>L41-I41</f>
        <v>0</v>
      </c>
      <c r="P41" s="109">
        <f>N41-K41</f>
        <v>-10.53626778683325</v>
      </c>
      <c r="Q41" s="110">
        <f>N41/K41</f>
        <v>0.88936918823825084</v>
      </c>
      <c r="R41" s="290"/>
      <c r="S41" s="47">
        <v>0.40347222222222223</v>
      </c>
      <c r="T41" s="48">
        <v>0.44952546296296297</v>
      </c>
      <c r="U41" s="111">
        <v>5.5166666666666764</v>
      </c>
      <c r="V41" s="112">
        <v>66.316666666666663</v>
      </c>
      <c r="W41" s="113"/>
      <c r="X41" s="116"/>
      <c r="Y41" s="12"/>
      <c r="Z41" s="198"/>
      <c r="AA41" s="276"/>
      <c r="AB41" s="277"/>
      <c r="AC41" s="12">
        <v>1</v>
      </c>
      <c r="AD41" s="198"/>
      <c r="AE41" s="117">
        <f>M41-J41</f>
        <v>-221.2616235234982</v>
      </c>
      <c r="AF41" s="110">
        <f>M41/J41</f>
        <v>0.88936918823825095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18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22.666666666666668</v>
      </c>
      <c r="J55" s="137">
        <f t="shared" si="10"/>
        <v>2000</v>
      </c>
      <c r="K55" s="138">
        <f t="shared" ref="K55" si="11">J55/I55</f>
        <v>88.235294117647058</v>
      </c>
      <c r="L55" s="136">
        <f t="shared" ref="L55:M55" si="12">AVERAGE(L39:L54)</f>
        <v>22.666666666666668</v>
      </c>
      <c r="M55" s="137">
        <f t="shared" si="12"/>
        <v>1779.2233292072881</v>
      </c>
      <c r="N55" s="138">
        <f t="shared" ref="N55:N64" si="13">M55/L55</f>
        <v>78.49514687679212</v>
      </c>
      <c r="O55" s="139">
        <f t="shared" ref="O55:O64" si="14">L55-I55</f>
        <v>0</v>
      </c>
      <c r="P55" s="140">
        <f t="shared" ref="P55:P64" si="15">N55-K55</f>
        <v>-9.7401472408549381</v>
      </c>
      <c r="Q55" s="141">
        <f t="shared" ref="Q55:Q64" si="16">N55/K55</f>
        <v>0.88961166460364405</v>
      </c>
      <c r="R55" s="291"/>
      <c r="S55" s="142">
        <f>S39</f>
        <v>0.29166666666666669</v>
      </c>
      <c r="T55" s="143">
        <f>INDEX(T39:T54,COUNTA(T39:T54))</f>
        <v>0.44952546296296297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4</v>
      </c>
      <c r="AD55" s="191">
        <f>SUM(AD39:AD54)</f>
        <v>0</v>
      </c>
      <c r="AE55" s="168">
        <f t="shared" ref="AE55:AE64" si="17">M55-J55</f>
        <v>-220.77667079271191</v>
      </c>
      <c r="AF55" s="141">
        <f t="shared" ref="AF55:AF64" si="18">M55/J55</f>
        <v>0.88961166460364405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199</v>
      </c>
      <c r="D56" s="362"/>
      <c r="E56" s="147">
        <v>32.06</v>
      </c>
      <c r="F56" s="97">
        <v>1160</v>
      </c>
      <c r="G56" s="148">
        <f t="shared" ref="G56:G64" si="19">E56*F56</f>
        <v>37189.600000000006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0">F56/V56*60</f>
        <v>3212.3076923076842</v>
      </c>
      <c r="N56" s="152">
        <f t="shared" si="13"/>
        <v>169.06882591093074</v>
      </c>
      <c r="O56" s="154">
        <f t="shared" si="14"/>
        <v>0</v>
      </c>
      <c r="P56" s="155">
        <f t="shared" si="15"/>
        <v>-20.404858299595588</v>
      </c>
      <c r="Q56" s="156">
        <f t="shared" si="16"/>
        <v>0.89230769230768991</v>
      </c>
      <c r="R56" s="289">
        <f>Q72</f>
        <v>0.89153532199194463</v>
      </c>
      <c r="S56" s="157">
        <v>0.29189814814814813</v>
      </c>
      <c r="T56" s="158">
        <v>0.30694444444444446</v>
      </c>
      <c r="U56" s="159"/>
      <c r="V56" s="160">
        <v>21.666666666666721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-387.69230769231581</v>
      </c>
      <c r="AF56" s="156">
        <f t="shared" si="18"/>
        <v>0.89230769230769003</v>
      </c>
      <c r="AG56" s="281">
        <f>AF72</f>
        <v>0.89153532199194452</v>
      </c>
    </row>
    <row r="57" spans="1:33" ht="15.75" customHeight="1">
      <c r="A57" s="295"/>
      <c r="B57" s="100" t="s">
        <v>198</v>
      </c>
      <c r="C57" s="361" t="s">
        <v>203</v>
      </c>
      <c r="D57" s="361"/>
      <c r="E57" s="101">
        <v>72.400000000000006</v>
      </c>
      <c r="F57" s="102">
        <v>497</v>
      </c>
      <c r="G57" s="103">
        <f t="shared" si="19"/>
        <v>35982.800000000003</v>
      </c>
      <c r="H57" s="26"/>
      <c r="I57" s="104">
        <v>18</v>
      </c>
      <c r="J57" s="105">
        <v>1800</v>
      </c>
      <c r="K57" s="106">
        <f t="shared" ref="K57:K64" si="21">J57/I57</f>
        <v>100</v>
      </c>
      <c r="L57" s="107">
        <v>18</v>
      </c>
      <c r="M57" s="105">
        <f t="shared" si="20"/>
        <v>1606.1041292639093</v>
      </c>
      <c r="N57" s="106">
        <f t="shared" si="13"/>
        <v>89.228007181328294</v>
      </c>
      <c r="O57" s="108">
        <f t="shared" si="14"/>
        <v>0</v>
      </c>
      <c r="P57" s="109">
        <f t="shared" si="15"/>
        <v>-10.771992818671706</v>
      </c>
      <c r="Q57" s="110">
        <f t="shared" si="16"/>
        <v>0.89228007181328295</v>
      </c>
      <c r="R57" s="290"/>
      <c r="S57" s="47">
        <v>0.31141203703703701</v>
      </c>
      <c r="T57" s="48">
        <v>0.32430555555555557</v>
      </c>
      <c r="U57" s="111">
        <v>6.4333333333332732</v>
      </c>
      <c r="V57" s="112">
        <v>18.56666666666672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-193.89587073609073</v>
      </c>
      <c r="AF57" s="110">
        <f t="shared" si="18"/>
        <v>0.89228007181328295</v>
      </c>
      <c r="AG57" s="282"/>
    </row>
    <row r="58" spans="1:33" ht="15.75" customHeight="1">
      <c r="A58" s="295"/>
      <c r="B58" s="100" t="s">
        <v>198</v>
      </c>
      <c r="C58" s="361" t="s">
        <v>202</v>
      </c>
      <c r="D58" s="361"/>
      <c r="E58" s="101">
        <v>71.84</v>
      </c>
      <c r="F58" s="102">
        <v>1140</v>
      </c>
      <c r="G58" s="103">
        <f t="shared" si="19"/>
        <v>81897.600000000006</v>
      </c>
      <c r="H58" s="26"/>
      <c r="I58" s="104">
        <v>19</v>
      </c>
      <c r="J58" s="105">
        <v>1800</v>
      </c>
      <c r="K58" s="106">
        <f t="shared" si="21"/>
        <v>94.736842105263165</v>
      </c>
      <c r="L58" s="107">
        <v>19</v>
      </c>
      <c r="M58" s="105">
        <f t="shared" si="20"/>
        <v>1606.2622309197654</v>
      </c>
      <c r="N58" s="106">
        <f t="shared" si="13"/>
        <v>84.540117416829759</v>
      </c>
      <c r="O58" s="108">
        <f t="shared" si="14"/>
        <v>0</v>
      </c>
      <c r="P58" s="109">
        <f t="shared" si="15"/>
        <v>-10.196724688433406</v>
      </c>
      <c r="Q58" s="110">
        <f t="shared" si="16"/>
        <v>0.89236790606653627</v>
      </c>
      <c r="R58" s="290"/>
      <c r="S58" s="47">
        <v>0.32806712962962964</v>
      </c>
      <c r="T58" s="48">
        <v>0.3576388888888889</v>
      </c>
      <c r="U58" s="111">
        <v>5.4166666666666607</v>
      </c>
      <c r="V58" s="112">
        <v>42.583333333333329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-193.73776908023456</v>
      </c>
      <c r="AF58" s="110">
        <f t="shared" si="18"/>
        <v>0.89236790606653638</v>
      </c>
      <c r="AG58" s="282"/>
    </row>
    <row r="59" spans="1:33" ht="15.75" customHeight="1">
      <c r="A59" s="295"/>
      <c r="B59" s="100" t="s">
        <v>190</v>
      </c>
      <c r="C59" s="361" t="s">
        <v>191</v>
      </c>
      <c r="D59" s="361"/>
      <c r="E59" s="101">
        <v>57.3</v>
      </c>
      <c r="F59" s="102">
        <v>1443</v>
      </c>
      <c r="G59" s="103">
        <f t="shared" si="19"/>
        <v>82683.899999999994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1604.3236565781326</v>
      </c>
      <c r="N59" s="106">
        <f t="shared" si="13"/>
        <v>72.923802571733304</v>
      </c>
      <c r="O59" s="108">
        <f t="shared" si="14"/>
        <v>0</v>
      </c>
      <c r="P59" s="109">
        <f t="shared" si="15"/>
        <v>-8.8943792464485085</v>
      </c>
      <c r="Q59" s="110">
        <f t="shared" si="16"/>
        <v>0.89129092032118484</v>
      </c>
      <c r="R59" s="290"/>
      <c r="S59" s="47">
        <v>0.36113425925925924</v>
      </c>
      <c r="T59" s="48">
        <v>0.39861111111111114</v>
      </c>
      <c r="U59" s="111">
        <v>5.0333333333332941</v>
      </c>
      <c r="V59" s="112">
        <v>53.96666666666674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-195.67634342186739</v>
      </c>
      <c r="AF59" s="200">
        <f t="shared" si="18"/>
        <v>0.89129092032118473</v>
      </c>
      <c r="AG59" s="282"/>
    </row>
    <row r="60" spans="1:33" ht="15.75" customHeight="1">
      <c r="A60" s="296"/>
      <c r="B60" s="100" t="s">
        <v>177</v>
      </c>
      <c r="C60" s="361" t="s">
        <v>201</v>
      </c>
      <c r="D60" s="361"/>
      <c r="E60" s="101">
        <v>57.73</v>
      </c>
      <c r="F60" s="105">
        <v>978</v>
      </c>
      <c r="G60" s="103">
        <f t="shared" si="19"/>
        <v>56459.939999999995</v>
      </c>
      <c r="H60" s="13"/>
      <c r="I60" s="104">
        <v>22</v>
      </c>
      <c r="J60" s="105">
        <v>1800</v>
      </c>
      <c r="K60" s="106">
        <f t="shared" si="21"/>
        <v>81.818181818181813</v>
      </c>
      <c r="L60" s="118">
        <v>22</v>
      </c>
      <c r="M60" s="105">
        <f t="shared" si="20"/>
        <v>1604.7402005469467</v>
      </c>
      <c r="N60" s="106">
        <f t="shared" si="13"/>
        <v>72.942736388497579</v>
      </c>
      <c r="O60" s="108">
        <f t="shared" si="14"/>
        <v>0</v>
      </c>
      <c r="P60" s="109">
        <f t="shared" si="15"/>
        <v>-8.875445429684234</v>
      </c>
      <c r="Q60" s="110">
        <f t="shared" si="16"/>
        <v>0.89152233363719269</v>
      </c>
      <c r="R60" s="290"/>
      <c r="S60" s="47">
        <v>0.40238425925925925</v>
      </c>
      <c r="T60" s="48">
        <v>0.42777777777777776</v>
      </c>
      <c r="U60" s="111">
        <v>5.4333333333332767</v>
      </c>
      <c r="V60" s="112">
        <v>36.566666666666656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-195.25979945305335</v>
      </c>
      <c r="AF60" s="200">
        <f t="shared" si="18"/>
        <v>0.89152233363719258</v>
      </c>
      <c r="AG60" s="282"/>
    </row>
    <row r="61" spans="1:33" ht="15.75" customHeight="1">
      <c r="A61" s="296"/>
      <c r="B61" s="100" t="s">
        <v>177</v>
      </c>
      <c r="C61" s="361" t="s">
        <v>200</v>
      </c>
      <c r="D61" s="361"/>
      <c r="E61" s="101">
        <v>57.73</v>
      </c>
      <c r="F61" s="105">
        <v>1311</v>
      </c>
      <c r="G61" s="121">
        <f t="shared" si="19"/>
        <v>75684.03</v>
      </c>
      <c r="H61" s="122"/>
      <c r="I61" s="104">
        <v>22</v>
      </c>
      <c r="J61" s="105">
        <v>1800</v>
      </c>
      <c r="K61" s="106">
        <f t="shared" si="21"/>
        <v>81.818181818181813</v>
      </c>
      <c r="L61" s="107">
        <v>22</v>
      </c>
      <c r="M61" s="105">
        <f t="shared" si="20"/>
        <v>1603.6697247706425</v>
      </c>
      <c r="N61" s="106">
        <f t="shared" si="13"/>
        <v>72.89407839866557</v>
      </c>
      <c r="O61" s="108">
        <f t="shared" si="14"/>
        <v>0</v>
      </c>
      <c r="P61" s="109">
        <f t="shared" si="15"/>
        <v>-8.9241034195162428</v>
      </c>
      <c r="Q61" s="110">
        <f t="shared" si="16"/>
        <v>0.89092762487257926</v>
      </c>
      <c r="R61" s="290"/>
      <c r="S61" s="47">
        <v>0.43125000000000002</v>
      </c>
      <c r="T61" s="48">
        <v>0.46531250000000002</v>
      </c>
      <c r="U61" s="111">
        <v>5.0000000000000622</v>
      </c>
      <c r="V61" s="112">
        <v>49.05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-196.33027522935754</v>
      </c>
      <c r="AF61" s="200">
        <f t="shared" si="18"/>
        <v>0.89092762487257915</v>
      </c>
      <c r="AG61" s="282"/>
    </row>
    <row r="62" spans="1:33" ht="15.75" customHeight="1">
      <c r="A62" s="296"/>
      <c r="B62" s="100" t="s">
        <v>179</v>
      </c>
      <c r="C62" s="361" t="s">
        <v>180</v>
      </c>
      <c r="D62" s="361"/>
      <c r="E62" s="101">
        <v>24.07</v>
      </c>
      <c r="F62" s="105">
        <v>429</v>
      </c>
      <c r="G62" s="121">
        <f t="shared" si="19"/>
        <v>10326.030000000001</v>
      </c>
      <c r="H62" s="62"/>
      <c r="I62" s="104">
        <v>21</v>
      </c>
      <c r="J62" s="105">
        <v>2790</v>
      </c>
      <c r="K62" s="106">
        <f t="shared" si="21"/>
        <v>132.85714285714286</v>
      </c>
      <c r="L62" s="107">
        <v>21</v>
      </c>
      <c r="M62" s="105">
        <f t="shared" si="20"/>
        <v>2486.9565217391259</v>
      </c>
      <c r="N62" s="106">
        <f t="shared" si="13"/>
        <v>118.42650103519648</v>
      </c>
      <c r="O62" s="123">
        <f t="shared" si="14"/>
        <v>0</v>
      </c>
      <c r="P62" s="124">
        <f t="shared" si="15"/>
        <v>-14.430641821946381</v>
      </c>
      <c r="Q62" s="125">
        <f t="shared" si="16"/>
        <v>0.89138226585631752</v>
      </c>
      <c r="R62" s="290"/>
      <c r="S62" s="47">
        <v>0.46944444444444444</v>
      </c>
      <c r="T62" s="48">
        <v>0.47663194444444446</v>
      </c>
      <c r="U62" s="111">
        <v>5.9499999999999709</v>
      </c>
      <c r="V62" s="112">
        <v>10.350000000000019</v>
      </c>
      <c r="W62" s="113">
        <v>0.47663194444444446</v>
      </c>
      <c r="X62" s="116">
        <v>0.51527777777777772</v>
      </c>
      <c r="Y62" s="12"/>
      <c r="Z62" s="198"/>
      <c r="AA62" s="276"/>
      <c r="AB62" s="277"/>
      <c r="AC62" s="12">
        <v>1</v>
      </c>
      <c r="AD62" s="198"/>
      <c r="AE62" s="199">
        <f t="shared" si="17"/>
        <v>-303.04347826087405</v>
      </c>
      <c r="AF62" s="200">
        <f t="shared" si="18"/>
        <v>0.89138226585631752</v>
      </c>
      <c r="AG62" s="282"/>
    </row>
    <row r="63" spans="1:33" ht="15.75" customHeight="1">
      <c r="A63" s="296"/>
      <c r="B63" s="100" t="s">
        <v>179</v>
      </c>
      <c r="C63" s="361" t="s">
        <v>181</v>
      </c>
      <c r="D63" s="361"/>
      <c r="E63" s="101">
        <v>29.97</v>
      </c>
      <c r="F63" s="105">
        <v>2527</v>
      </c>
      <c r="G63" s="121">
        <f t="shared" si="19"/>
        <v>75734.19</v>
      </c>
      <c r="H63" s="62"/>
      <c r="I63" s="104">
        <v>21</v>
      </c>
      <c r="J63" s="105">
        <v>2790</v>
      </c>
      <c r="K63" s="106">
        <f t="shared" si="21"/>
        <v>132.85714285714286</v>
      </c>
      <c r="L63" s="107">
        <v>21</v>
      </c>
      <c r="M63" s="105">
        <f t="shared" si="20"/>
        <v>2484.2162752594213</v>
      </c>
      <c r="N63" s="106">
        <f t="shared" si="13"/>
        <v>118.29601310759149</v>
      </c>
      <c r="O63" s="123">
        <f t="shared" si="14"/>
        <v>0</v>
      </c>
      <c r="P63" s="124">
        <f t="shared" si="15"/>
        <v>-14.56112974955137</v>
      </c>
      <c r="Q63" s="125">
        <f t="shared" si="16"/>
        <v>0.89040009865929082</v>
      </c>
      <c r="R63" s="290"/>
      <c r="S63" s="47">
        <v>0.51527777777777772</v>
      </c>
      <c r="T63" s="48">
        <v>0.55766203703703698</v>
      </c>
      <c r="U63" s="111">
        <v>55.649999999999906</v>
      </c>
      <c r="V63" s="112">
        <v>61.033333333333331</v>
      </c>
      <c r="W63" s="113"/>
      <c r="X63" s="116"/>
      <c r="Y63" s="12"/>
      <c r="Z63" s="198"/>
      <c r="AA63" s="276"/>
      <c r="AB63" s="277"/>
      <c r="AC63" s="12">
        <v>1</v>
      </c>
      <c r="AD63" s="198"/>
      <c r="AE63" s="199">
        <f t="shared" si="17"/>
        <v>-305.78372474057869</v>
      </c>
      <c r="AF63" s="200">
        <f t="shared" si="18"/>
        <v>0.89040009865929082</v>
      </c>
      <c r="AG63" s="282"/>
    </row>
    <row r="64" spans="1:33" ht="15.75" customHeight="1">
      <c r="A64" s="296"/>
      <c r="B64" s="100" t="s">
        <v>198</v>
      </c>
      <c r="C64" s="361" t="s">
        <v>226</v>
      </c>
      <c r="D64" s="361"/>
      <c r="E64" s="101">
        <v>56.43</v>
      </c>
      <c r="F64" s="105">
        <v>1660</v>
      </c>
      <c r="G64" s="121">
        <f t="shared" si="19"/>
        <v>93673.8</v>
      </c>
      <c r="H64" s="62"/>
      <c r="I64" s="104">
        <v>19</v>
      </c>
      <c r="J64" s="105">
        <v>1800</v>
      </c>
      <c r="K64" s="106">
        <f t="shared" si="21"/>
        <v>94.736842105263165</v>
      </c>
      <c r="L64" s="107">
        <v>19</v>
      </c>
      <c r="M64" s="105">
        <f t="shared" si="20"/>
        <v>1604.2953020134225</v>
      </c>
      <c r="N64" s="106">
        <f t="shared" si="13"/>
        <v>84.436594842811715</v>
      </c>
      <c r="O64" s="123">
        <f t="shared" si="14"/>
        <v>0</v>
      </c>
      <c r="P64" s="124">
        <f t="shared" si="15"/>
        <v>-10.30024726245145</v>
      </c>
      <c r="Q64" s="125">
        <f t="shared" si="16"/>
        <v>0.89127516778523475</v>
      </c>
      <c r="R64" s="290"/>
      <c r="S64" s="47">
        <v>0.56111111111111112</v>
      </c>
      <c r="T64" s="48">
        <v>0.60422453703703705</v>
      </c>
      <c r="U64" s="111">
        <v>4.9666666666667503</v>
      </c>
      <c r="V64" s="112">
        <v>62.083333333333343</v>
      </c>
      <c r="W64" s="113"/>
      <c r="X64" s="116"/>
      <c r="Y64" s="12"/>
      <c r="Z64" s="198"/>
      <c r="AA64" s="276"/>
      <c r="AB64" s="277"/>
      <c r="AC64" s="12">
        <v>1</v>
      </c>
      <c r="AD64" s="198"/>
      <c r="AE64" s="199">
        <f t="shared" si="17"/>
        <v>-195.70469798657746</v>
      </c>
      <c r="AF64" s="200">
        <f t="shared" si="18"/>
        <v>0.89127516778523475</v>
      </c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2220</v>
      </c>
      <c r="K72" s="138">
        <f t="shared" ref="K72:K74" si="23">J72/I72</f>
        <v>109.18032786885246</v>
      </c>
      <c r="L72" s="136">
        <f t="shared" ref="L72:M72" si="24">AVERAGE(L56:L71)</f>
        <v>20.333333333333332</v>
      </c>
      <c r="M72" s="137">
        <f t="shared" si="24"/>
        <v>1979.2084148221168</v>
      </c>
      <c r="N72" s="138">
        <f>M72/L72</f>
        <v>97.338118761743459</v>
      </c>
      <c r="O72" s="139">
        <f>L72-I72</f>
        <v>0</v>
      </c>
      <c r="P72" s="140">
        <f>N72-K72</f>
        <v>-11.842209107108999</v>
      </c>
      <c r="Q72" s="141">
        <f>N72/K72</f>
        <v>0.89153532199194463</v>
      </c>
      <c r="R72" s="291"/>
      <c r="S72" s="142">
        <f>S56</f>
        <v>0.29189814814814813</v>
      </c>
      <c r="T72" s="143">
        <f>INDEX(T56:T71,COUNTA(T56:T71))</f>
        <v>0.60422453703703705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-240.79158517788323</v>
      </c>
      <c r="AF72" s="141">
        <f>M72/J72</f>
        <v>0.89153532199194452</v>
      </c>
      <c r="AG72" s="283"/>
    </row>
    <row r="73" spans="1:33" ht="15.75" customHeight="1">
      <c r="A73" s="284" t="s">
        <v>118</v>
      </c>
      <c r="B73" s="100" t="s">
        <v>179</v>
      </c>
      <c r="C73" s="274" t="s">
        <v>204</v>
      </c>
      <c r="D73" s="275"/>
      <c r="E73" s="101">
        <v>21.74</v>
      </c>
      <c r="F73" s="102">
        <v>511</v>
      </c>
      <c r="G73" s="121">
        <f t="shared" ref="G73:G74" si="25">E73*F73</f>
        <v>11109.14</v>
      </c>
      <c r="H73" s="122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3250.1766784452266</v>
      </c>
      <c r="N73" s="106">
        <f>M73/L73</f>
        <v>541.69611307420439</v>
      </c>
      <c r="O73" s="108">
        <f>L73-I73</f>
        <v>0</v>
      </c>
      <c r="P73" s="109">
        <f>N73-K73</f>
        <v>-58.303886925795609</v>
      </c>
      <c r="Q73" s="110">
        <f>N73/K73</f>
        <v>0.902826855123674</v>
      </c>
      <c r="R73" s="289">
        <f>Q89</f>
        <v>0.9032203021244225</v>
      </c>
      <c r="S73" s="47">
        <v>0.44374999999999998</v>
      </c>
      <c r="T73" s="48">
        <v>0.45030092592592591</v>
      </c>
      <c r="U73" s="111">
        <v>5.633333333333308</v>
      </c>
      <c r="V73" s="112">
        <v>9.4333333333333425</v>
      </c>
      <c r="W73" s="161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-349.82332155477343</v>
      </c>
      <c r="AF73" s="156">
        <f>M73/J73</f>
        <v>0.902826855123674</v>
      </c>
      <c r="AG73" s="281">
        <f>AF89</f>
        <v>0.90322030212442261</v>
      </c>
    </row>
    <row r="74" spans="1:33" ht="15.75" customHeight="1">
      <c r="A74" s="285"/>
      <c r="B74" s="100" t="s">
        <v>221</v>
      </c>
      <c r="C74" s="274" t="s">
        <v>222</v>
      </c>
      <c r="D74" s="275"/>
      <c r="E74" s="101">
        <v>27.05</v>
      </c>
      <c r="F74" s="102">
        <v>1234</v>
      </c>
      <c r="G74" s="121">
        <f t="shared" si="25"/>
        <v>33379.700000000004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2957.6564580559293</v>
      </c>
      <c r="N74" s="106">
        <f>M74/L74</f>
        <v>492.94274300932153</v>
      </c>
      <c r="O74" s="123">
        <f>L74-I74</f>
        <v>0</v>
      </c>
      <c r="P74" s="124">
        <f>N74-K74</f>
        <v>-52.557256990678468</v>
      </c>
      <c r="Q74" s="125">
        <f>N74/K74</f>
        <v>0.903653057762276</v>
      </c>
      <c r="R74" s="290"/>
      <c r="S74" s="47">
        <v>0.45347222222222222</v>
      </c>
      <c r="T74" s="48">
        <v>0.47085648148148146</v>
      </c>
      <c r="U74" s="111">
        <v>4.5666666666666877</v>
      </c>
      <c r="V74" s="112">
        <v>25.033333333333303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-315.34354194407069</v>
      </c>
      <c r="AF74" s="110">
        <f>M74/J74</f>
        <v>0.903653057762276</v>
      </c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3103.9165682505782</v>
      </c>
      <c r="N89" s="138">
        <f>M89/L89</f>
        <v>517.31942804176299</v>
      </c>
      <c r="O89" s="139">
        <f>L89-I89</f>
        <v>0</v>
      </c>
      <c r="P89" s="140">
        <f>N89-K89</f>
        <v>-55.43057195823701</v>
      </c>
      <c r="Q89" s="141">
        <f>N89/K89</f>
        <v>0.9032203021244225</v>
      </c>
      <c r="R89" s="291"/>
      <c r="S89" s="142">
        <f>S73</f>
        <v>0.44374999999999998</v>
      </c>
      <c r="T89" s="143">
        <f>INDEX(T73:T88,COUNTA(T73:T88))</f>
        <v>0.47085648148148146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2</v>
      </c>
      <c r="AD89" s="191">
        <f>SUM(AD73:AD88)</f>
        <v>0</v>
      </c>
      <c r="AE89" s="168">
        <f>M89-J89</f>
        <v>-332.58343174942183</v>
      </c>
      <c r="AF89" s="141">
        <f>M89/J89</f>
        <v>0.90322030212442261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206</v>
      </c>
      <c r="D90" s="288"/>
      <c r="E90" s="147">
        <v>50.67</v>
      </c>
      <c r="F90" s="97">
        <v>615</v>
      </c>
      <c r="G90" s="148">
        <f t="shared" ref="G90:G93" si="29">E90*F90</f>
        <v>31162.05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1781.1745776347557</v>
      </c>
      <c r="N90" s="152">
        <f>M90/L90</f>
        <v>89.058728881737778</v>
      </c>
      <c r="O90" s="154">
        <f>L90-I90</f>
        <v>0</v>
      </c>
      <c r="P90" s="155">
        <f>N90-K90</f>
        <v>-10.941271118262222</v>
      </c>
      <c r="Q90" s="156">
        <f>N90/K90</f>
        <v>0.89058728881737781</v>
      </c>
      <c r="R90" s="289">
        <f>Q106</f>
        <v>0.88975941657762003</v>
      </c>
      <c r="S90" s="157">
        <v>0.70853009259259259</v>
      </c>
      <c r="T90" s="158">
        <v>0.72291666666666665</v>
      </c>
      <c r="U90" s="159"/>
      <c r="V90" s="160">
        <v>20.716666666666654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-218.82542236524432</v>
      </c>
      <c r="AF90" s="156">
        <f>M90/J90</f>
        <v>0.89058728881737781</v>
      </c>
      <c r="AG90" s="281">
        <f>AF106</f>
        <v>0.88975941657762003</v>
      </c>
    </row>
    <row r="91" spans="1:33" ht="15.75" customHeight="1">
      <c r="A91" s="295"/>
      <c r="B91" s="163" t="s">
        <v>183</v>
      </c>
      <c r="C91" s="274" t="s">
        <v>208</v>
      </c>
      <c r="D91" s="275"/>
      <c r="E91" s="101">
        <v>56.79</v>
      </c>
      <c r="F91" s="102">
        <v>1795</v>
      </c>
      <c r="G91" s="103">
        <f t="shared" si="29"/>
        <v>101938.05</v>
      </c>
      <c r="H91" s="26"/>
      <c r="I91" s="104">
        <v>23</v>
      </c>
      <c r="J91" s="105">
        <v>2000</v>
      </c>
      <c r="K91" s="106">
        <f t="shared" ref="K91:K93" si="30">J91/I91</f>
        <v>86.956521739130437</v>
      </c>
      <c r="L91" s="107">
        <v>23</v>
      </c>
      <c r="M91" s="105">
        <f>F91/V91*60</f>
        <v>1779.1850220264291</v>
      </c>
      <c r="N91" s="106">
        <f>M91/L91</f>
        <v>77.355870522888225</v>
      </c>
      <c r="O91" s="108">
        <f>L91-I91</f>
        <v>0</v>
      </c>
      <c r="P91" s="109">
        <f>N91-K91</f>
        <v>-9.6006512162422126</v>
      </c>
      <c r="Q91" s="110">
        <f>N91/K91</f>
        <v>0.88959251101321457</v>
      </c>
      <c r="R91" s="290"/>
      <c r="S91" s="47">
        <v>0.72671296296296295</v>
      </c>
      <c r="T91" s="48">
        <v>0.76875000000000004</v>
      </c>
      <c r="U91" s="111">
        <v>5.4666666666666686</v>
      </c>
      <c r="V91" s="112">
        <v>60.533333333333417</v>
      </c>
      <c r="W91" s="113"/>
      <c r="X91" s="116"/>
      <c r="Y91" s="12"/>
      <c r="Z91" s="198"/>
      <c r="AA91" s="276"/>
      <c r="AB91" s="277"/>
      <c r="AC91" s="12">
        <v>2</v>
      </c>
      <c r="AD91" s="198"/>
      <c r="AE91" s="117">
        <f>M91-J91</f>
        <v>-220.81497797357088</v>
      </c>
      <c r="AF91" s="110">
        <f>M91/J91</f>
        <v>0.88959251101321457</v>
      </c>
      <c r="AG91" s="282"/>
    </row>
    <row r="92" spans="1:33" ht="15.75" customHeight="1">
      <c r="A92" s="295"/>
      <c r="B92" s="163" t="s">
        <v>183</v>
      </c>
      <c r="C92" s="274" t="s">
        <v>209</v>
      </c>
      <c r="D92" s="275"/>
      <c r="E92" s="101">
        <v>56.87</v>
      </c>
      <c r="F92" s="102">
        <v>1396</v>
      </c>
      <c r="G92" s="103">
        <f t="shared" si="29"/>
        <v>79390.51999999999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1779.6033994334296</v>
      </c>
      <c r="N92" s="106">
        <f>M92/L92</f>
        <v>77.374060844931719</v>
      </c>
      <c r="O92" s="108">
        <f>L92-I92</f>
        <v>0</v>
      </c>
      <c r="P92" s="109">
        <f>N92-K92</f>
        <v>-9.5824608941987179</v>
      </c>
      <c r="Q92" s="110">
        <f>N92/K92</f>
        <v>0.88980169971671474</v>
      </c>
      <c r="R92" s="290"/>
      <c r="S92" s="47">
        <v>0.7729166666666667</v>
      </c>
      <c r="T92" s="48">
        <v>0.80560185185185185</v>
      </c>
      <c r="U92" s="111">
        <v>5.9999999999999787</v>
      </c>
      <c r="V92" s="112">
        <v>47.06666666666662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-220.39660056657044</v>
      </c>
      <c r="AF92" s="110">
        <f>M92/J92</f>
        <v>0.88980169971671474</v>
      </c>
      <c r="AG92" s="282"/>
    </row>
    <row r="93" spans="1:33" ht="15.75" customHeight="1">
      <c r="A93" s="295"/>
      <c r="B93" s="163" t="s">
        <v>183</v>
      </c>
      <c r="C93" s="274" t="s">
        <v>210</v>
      </c>
      <c r="D93" s="275"/>
      <c r="E93" s="101">
        <v>47.6</v>
      </c>
      <c r="F93" s="102">
        <v>1706</v>
      </c>
      <c r="G93" s="103">
        <f t="shared" si="29"/>
        <v>81205.600000000006</v>
      </c>
      <c r="H93" s="26"/>
      <c r="I93" s="104">
        <v>23</v>
      </c>
      <c r="J93" s="105">
        <v>2000</v>
      </c>
      <c r="K93" s="106">
        <f t="shared" si="30"/>
        <v>86.956521739130437</v>
      </c>
      <c r="L93" s="107">
        <v>23</v>
      </c>
      <c r="M93" s="105">
        <f>F93/V93*60</f>
        <v>1778.1123335263464</v>
      </c>
      <c r="N93" s="106">
        <f>M93/L93</f>
        <v>77.309231892449844</v>
      </c>
      <c r="O93" s="108">
        <f>L93-I93</f>
        <v>0</v>
      </c>
      <c r="P93" s="109">
        <f>N93-K93</f>
        <v>-9.647289846680593</v>
      </c>
      <c r="Q93" s="110">
        <f>N93/K93</f>
        <v>0.88905616676317323</v>
      </c>
      <c r="R93" s="290"/>
      <c r="S93" s="47">
        <v>0.81002314814814813</v>
      </c>
      <c r="T93" s="48">
        <v>0.85</v>
      </c>
      <c r="U93" s="111">
        <v>6.3666666666666494</v>
      </c>
      <c r="V93" s="112">
        <v>57.566666666666663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-221.88766647365355</v>
      </c>
      <c r="AF93" s="110">
        <f>M93/J93</f>
        <v>0.88905616676317323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22.25</v>
      </c>
      <c r="J106" s="137">
        <f t="shared" si="31"/>
        <v>2000</v>
      </c>
      <c r="K106" s="138">
        <f t="shared" ref="K106" si="32">J106/I106</f>
        <v>89.887640449438209</v>
      </c>
      <c r="L106" s="136">
        <f t="shared" ref="L106:M106" si="33">AVERAGE(L90:L105)</f>
        <v>22.25</v>
      </c>
      <c r="M106" s="137">
        <f t="shared" si="33"/>
        <v>1779.5188331552401</v>
      </c>
      <c r="N106" s="138">
        <f>M106/L106</f>
        <v>79.978374523831022</v>
      </c>
      <c r="O106" s="139">
        <f>L106-I106</f>
        <v>0</v>
      </c>
      <c r="P106" s="140">
        <f>N106-K106</f>
        <v>-9.9092659256071869</v>
      </c>
      <c r="Q106" s="141">
        <f>N106/K106</f>
        <v>0.88975941657762003</v>
      </c>
      <c r="R106" s="291"/>
      <c r="S106" s="142">
        <f>S90</f>
        <v>0.70853009259259259</v>
      </c>
      <c r="T106" s="143">
        <f>INDEX(T90:T105,COUNTA(T90:T105))</f>
        <v>0.85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5</v>
      </c>
      <c r="AD106" s="180">
        <f t="shared" si="35"/>
        <v>0</v>
      </c>
      <c r="AE106" s="168">
        <f>M106-J106</f>
        <v>-220.48116684475985</v>
      </c>
      <c r="AF106" s="141">
        <f>M106/J106</f>
        <v>0.88975941657762003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1290</v>
      </c>
      <c r="G107" s="148">
        <f t="shared" ref="G107:G109" si="36">E107*F107</f>
        <v>73917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1780.6748466257723</v>
      </c>
      <c r="N107" s="152">
        <f>M107/L107</f>
        <v>84.794040315512959</v>
      </c>
      <c r="O107" s="154">
        <f>L107-I107</f>
        <v>0</v>
      </c>
      <c r="P107" s="155">
        <f>N107-K107</f>
        <v>-10.444054922582282</v>
      </c>
      <c r="Q107" s="156">
        <f>N107/K107</f>
        <v>0.89033742331288601</v>
      </c>
      <c r="R107" s="289">
        <f>Q123</f>
        <v>0.88975463692858792</v>
      </c>
      <c r="S107" s="157">
        <v>0.70833333333333337</v>
      </c>
      <c r="T107" s="158">
        <v>0.73851851851851846</v>
      </c>
      <c r="U107" s="159"/>
      <c r="V107" s="160">
        <v>43.466666666666534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-219.32515337422774</v>
      </c>
      <c r="AF107" s="156">
        <f>M107/J107</f>
        <v>0.89033742331288612</v>
      </c>
      <c r="AG107" s="358">
        <f>AF123</f>
        <v>0.88975463692858792</v>
      </c>
    </row>
    <row r="108" spans="1:33" ht="15.75" customHeight="1">
      <c r="A108" s="285"/>
      <c r="B108" s="163" t="s">
        <v>183</v>
      </c>
      <c r="C108" s="274" t="s">
        <v>211</v>
      </c>
      <c r="D108" s="275"/>
      <c r="E108" s="101">
        <v>54.09</v>
      </c>
      <c r="F108" s="111">
        <v>1680</v>
      </c>
      <c r="G108" s="103">
        <f t="shared" si="36"/>
        <v>90871.200000000012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19</v>
      </c>
      <c r="M108" s="105">
        <f>F108/V108*60</f>
        <v>1777.7777777777756</v>
      </c>
      <c r="N108" s="106">
        <f>M108/L108</f>
        <v>93.567251461988192</v>
      </c>
      <c r="O108" s="108">
        <f>L108-I108</f>
        <v>0</v>
      </c>
      <c r="P108" s="109">
        <f>N108-K108</f>
        <v>-11.695906432748643</v>
      </c>
      <c r="Q108" s="110">
        <f>N108/K108</f>
        <v>0.88888888888888784</v>
      </c>
      <c r="R108" s="290"/>
      <c r="S108" s="47">
        <v>0.74256944444444439</v>
      </c>
      <c r="T108" s="48">
        <v>0.78194444444444444</v>
      </c>
      <c r="U108" s="111">
        <v>5.8333333333333393</v>
      </c>
      <c r="V108" s="112">
        <v>56.700000000000074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-222.22222222222445</v>
      </c>
      <c r="AF108" s="110">
        <f>M108/J108</f>
        <v>0.88888888888888773</v>
      </c>
      <c r="AG108" s="359"/>
    </row>
    <row r="109" spans="1:33" ht="15.75" customHeight="1">
      <c r="A109" s="285"/>
      <c r="B109" s="163" t="s">
        <v>183</v>
      </c>
      <c r="C109" s="274" t="s">
        <v>213</v>
      </c>
      <c r="D109" s="275"/>
      <c r="E109" s="101">
        <v>58.17</v>
      </c>
      <c r="F109" s="111">
        <v>1676</v>
      </c>
      <c r="G109" s="103">
        <f t="shared" si="36"/>
        <v>97492.92</v>
      </c>
      <c r="H109" s="26"/>
      <c r="I109" s="104">
        <v>19</v>
      </c>
      <c r="J109" s="105">
        <v>1800</v>
      </c>
      <c r="K109" s="106">
        <f t="shared" si="37"/>
        <v>94.736842105263165</v>
      </c>
      <c r="L109" s="107">
        <v>19</v>
      </c>
      <c r="M109" s="105">
        <f>F109/V109*60</f>
        <v>1602.1242697822622</v>
      </c>
      <c r="N109" s="106">
        <f>M109/L109</f>
        <v>84.322329988540119</v>
      </c>
      <c r="O109" s="108">
        <f>L109-I109</f>
        <v>0</v>
      </c>
      <c r="P109" s="109">
        <f>N109-K109</f>
        <v>-10.414512116723046</v>
      </c>
      <c r="Q109" s="110">
        <f>N109/K109</f>
        <v>0.89006903876792343</v>
      </c>
      <c r="R109" s="290"/>
      <c r="S109" s="47">
        <v>0.78557870370370375</v>
      </c>
      <c r="T109" s="48">
        <v>0.82916666666666672</v>
      </c>
      <c r="U109" s="111">
        <v>5.2333333333334053</v>
      </c>
      <c r="V109" s="112">
        <v>62.766666666666673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-197.87573021773778</v>
      </c>
      <c r="AF109" s="110">
        <f>M109/J109</f>
        <v>0.89006903876792343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19.666666666666668</v>
      </c>
      <c r="J123" s="137">
        <f t="shared" si="38"/>
        <v>1933.3333333333333</v>
      </c>
      <c r="K123" s="138">
        <f t="shared" ref="K123" si="39">J123/I123</f>
        <v>98.305084745762699</v>
      </c>
      <c r="L123" s="136">
        <f t="shared" ref="L123:M123" si="40">AVERAGE(L107:L122)</f>
        <v>19.666666666666668</v>
      </c>
      <c r="M123" s="137">
        <f t="shared" si="40"/>
        <v>1720.1922980619365</v>
      </c>
      <c r="N123" s="138">
        <f>M123/L123</f>
        <v>87.467404986200151</v>
      </c>
      <c r="O123" s="139">
        <f>L123-I123</f>
        <v>0</v>
      </c>
      <c r="P123" s="140">
        <f>N123-K123</f>
        <v>-10.837679759562548</v>
      </c>
      <c r="Q123" s="141">
        <f>N123/K123</f>
        <v>0.88975463692858792</v>
      </c>
      <c r="R123" s="291"/>
      <c r="S123" s="142">
        <f>S107</f>
        <v>0.70833333333333337</v>
      </c>
      <c r="T123" s="143">
        <f>INDEX(T107:T122,COUNTA(T107:T122))</f>
        <v>0.82916666666666672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3</v>
      </c>
      <c r="AD123" s="180">
        <f t="shared" si="42"/>
        <v>0</v>
      </c>
      <c r="AE123" s="168">
        <f>M123-J123</f>
        <v>-213.14103527139673</v>
      </c>
      <c r="AF123" s="141">
        <f>M123/J123</f>
        <v>0.88975463692858792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85" priority="2" operator="greaterThan">
      <formula>0</formula>
    </cfRule>
  </conditionalFormatting>
  <conditionalFormatting sqref="P5:P123 AE5:AE123">
    <cfRule type="cellIs" dxfId="84" priority="5" operator="lessThan">
      <formula>0</formula>
    </cfRule>
  </conditionalFormatting>
  <conditionalFormatting sqref="Q5:Q123 AF5:AF123">
    <cfRule type="cellIs" dxfId="83" priority="3" operator="greaterThan">
      <formula>1</formula>
    </cfRule>
    <cfRule type="cellIs" dxfId="82" priority="4" operator="lessThan">
      <formula>0.8</formula>
    </cfRule>
  </conditionalFormatting>
  <conditionalFormatting sqref="AG5 R5:R123 AG90:AG107">
    <cfRule type="cellIs" dxfId="81" priority="6" operator="lessThan">
      <formula>0.8</formula>
    </cfRule>
  </conditionalFormatting>
  <conditionalFormatting sqref="AG22">
    <cfRule type="cellIs" dxfId="80" priority="10" operator="lessThan">
      <formula>0.8</formula>
    </cfRule>
  </conditionalFormatting>
  <conditionalFormatting sqref="AG37">
    <cfRule type="cellIs" dxfId="79" priority="9" operator="lessThan">
      <formula>0.8</formula>
    </cfRule>
  </conditionalFormatting>
  <conditionalFormatting sqref="AG39:AG74">
    <cfRule type="cellIs" dxfId="78" priority="7" operator="lessThan">
      <formula>0.8</formula>
    </cfRule>
  </conditionalFormatting>
  <conditionalFormatting sqref="AG80:AG88">
    <cfRule type="cellIs" dxfId="77" priority="8" operator="lessThan">
      <formula>0.8</formula>
    </cfRule>
  </conditionalFormatting>
  <conditionalFormatting sqref="AG122">
    <cfRule type="cellIs" dxfId="76" priority="1" operator="lessThan">
      <formula>0.8</formula>
    </cfRule>
  </conditionalFormatting>
  <dataValidations count="1">
    <dataValidation type="list" allowBlank="1" showInputMessage="1" showErrorMessage="1" sqref="AA5:AB123" xr:uid="{1B4AC0A6-3553-40B7-B73A-3A2C65D3429E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94321-C835-406E-A7AC-222491571CA0}">
  <sheetPr>
    <tabColor theme="9" tint="0.59999389629810485"/>
  </sheetPr>
  <dimension ref="B1:AR42"/>
  <sheetViews>
    <sheetView zoomScale="70" zoomScaleNormal="70" workbookViewId="0">
      <selection activeCell="S22" sqref="S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230</v>
      </c>
      <c r="D3" s="263"/>
      <c r="E3" s="3" t="s">
        <v>2</v>
      </c>
      <c r="F3" s="264">
        <f>'0203(18度C)'!D1+'0203(4度C)'!D1</f>
        <v>156238</v>
      </c>
      <c r="G3" s="265"/>
      <c r="H3" s="3" t="s">
        <v>3</v>
      </c>
      <c r="I3" s="266">
        <f>'0203(18度C)'!F1+'0203(4度C)'!F1</f>
        <v>4840106.0000000009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526.21357648501839</v>
      </c>
      <c r="F6" s="239" t="e">
        <f>AVERAGE(#REF!,D14:K14)</f>
        <v>#REF!</v>
      </c>
      <c r="G6" s="240">
        <f>AVERAGE(D14:K14)</f>
        <v>188.37428885082392</v>
      </c>
      <c r="H6" s="241"/>
      <c r="I6" s="240">
        <f>AVERAGE(L14:O14)</f>
        <v>94.096362597600461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'0203(4度C)'!Y2</f>
        <v>0</v>
      </c>
      <c r="P6" s="229">
        <f>'0203(4度C)'!Z2</f>
        <v>0</v>
      </c>
      <c r="Q6" s="229">
        <f>'0203(4度C)'!AC2</f>
        <v>46</v>
      </c>
      <c r="R6" s="229">
        <f>'0203(4度C)'!AD2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467.06787573804536</v>
      </c>
      <c r="F7" s="235" t="e">
        <f>AVERAGE(#REF!,D15:K15)</f>
        <v>#REF!</v>
      </c>
      <c r="G7" s="236">
        <f>AVERAGE(D15:K15)</f>
        <v>169.18763582628063</v>
      </c>
      <c r="H7" s="237"/>
      <c r="I7" s="236">
        <f>AVERAGE(L15:O15)</f>
        <v>83.720767862590861</v>
      </c>
      <c r="J7" s="237"/>
      <c r="K7" s="236">
        <f>AVERAGE(D33:O33)</f>
        <v>652.80318171959368</v>
      </c>
      <c r="L7" s="237"/>
      <c r="M7" s="236">
        <f>AVERAGE(P33:X33)</f>
        <v>695.40459162213392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0.88843401269002931</v>
      </c>
      <c r="F8" s="243" t="e">
        <f>AVERAGE(D16:K16,#REF!)</f>
        <v>#REF!</v>
      </c>
      <c r="G8" s="222">
        <f>AVERAGE(D16:K16)</f>
        <v>0.89300352297853858</v>
      </c>
      <c r="H8" s="223"/>
      <c r="I8" s="222">
        <f>AVERAGE(L16:O16)</f>
        <v>0.88973673554425292</v>
      </c>
      <c r="J8" s="223"/>
      <c r="K8" s="222">
        <f>AVERAGE(D34:O34)</f>
        <v>0.88745003489448637</v>
      </c>
      <c r="L8" s="223"/>
      <c r="M8" s="222">
        <f>AVERAGE(P34:X34)</f>
        <v>0.88452418661448162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81.818181818181813</v>
      </c>
      <c r="F14" s="28">
        <v>89.887640449438209</v>
      </c>
      <c r="G14" s="28">
        <v>88.235294117647058</v>
      </c>
      <c r="H14" s="28">
        <v>109.18032786885246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89.887640449438209</v>
      </c>
      <c r="N14" s="28">
        <v>98.305084745762699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72.938258342556821</v>
      </c>
      <c r="F15" s="35">
        <v>79.956590465414138</v>
      </c>
      <c r="G15" s="35">
        <v>78.49357950901566</v>
      </c>
      <c r="H15" s="35">
        <v>97.320801877688737</v>
      </c>
      <c r="I15" s="35">
        <v>517.22894893672776</v>
      </c>
      <c r="J15" s="35" t="s">
        <v>42</v>
      </c>
      <c r="K15" s="36" t="s">
        <v>42</v>
      </c>
      <c r="L15" s="34" t="s">
        <v>42</v>
      </c>
      <c r="M15" s="37">
        <v>79.981090412237393</v>
      </c>
      <c r="N15" s="35">
        <v>87.46044531294433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0.89146760196458341</v>
      </c>
      <c r="F16" s="43">
        <f t="shared" si="0"/>
        <v>0.88951706892773219</v>
      </c>
      <c r="G16" s="43">
        <f t="shared" si="0"/>
        <v>0.88959390110217751</v>
      </c>
      <c r="H16" s="43">
        <f t="shared" si="0"/>
        <v>0.89137671389474671</v>
      </c>
      <c r="I16" s="43">
        <f t="shared" si="0"/>
        <v>0.90306232900345307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0.88978963083614093</v>
      </c>
      <c r="N16" s="43">
        <f t="shared" si="1"/>
        <v>0.88968384025236491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0.291875</v>
      </c>
      <c r="H17" s="48">
        <v>0.29166666666666669</v>
      </c>
      <c r="I17" s="48">
        <v>0.43479166666666669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0.62986111111111109</v>
      </c>
      <c r="F18" s="48">
        <v>0.54817129629629635</v>
      </c>
      <c r="G18" s="48">
        <v>0.46273148148148147</v>
      </c>
      <c r="H18" s="48">
        <v>0.58221064814814816</v>
      </c>
      <c r="I18" s="48">
        <v>0.46250000000000002</v>
      </c>
      <c r="J18" s="48" t="s">
        <v>42</v>
      </c>
      <c r="K18" s="48" t="s">
        <v>42</v>
      </c>
      <c r="L18" s="47" t="s">
        <v>42</v>
      </c>
      <c r="M18" s="49">
        <v>0.84946759259259264</v>
      </c>
      <c r="N18" s="48">
        <v>0.84513888888888888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15</v>
      </c>
      <c r="F21" s="52">
        <v>7</v>
      </c>
      <c r="G21" s="52">
        <v>5</v>
      </c>
      <c r="H21" s="52">
        <v>9</v>
      </c>
      <c r="I21" s="52">
        <v>2</v>
      </c>
      <c r="J21" s="52"/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22</v>
      </c>
      <c r="F23" s="58">
        <v>22.25</v>
      </c>
      <c r="G23" s="58">
        <v>22.666666666666668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22.25</v>
      </c>
      <c r="N23" s="58">
        <v>19.666666666666668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279.93963388785244</v>
      </c>
      <c r="H33" s="35">
        <v>386.93396463447965</v>
      </c>
      <c r="I33" s="35" t="s">
        <v>42</v>
      </c>
      <c r="J33" s="35" t="s">
        <v>42</v>
      </c>
      <c r="K33" s="35">
        <v>739.01273223769533</v>
      </c>
      <c r="L33" s="35" t="s">
        <v>42</v>
      </c>
      <c r="M33" s="35">
        <v>682.20877338883213</v>
      </c>
      <c r="N33" s="35">
        <v>994.65285159760742</v>
      </c>
      <c r="O33" s="35">
        <v>834.07113457109494</v>
      </c>
      <c r="P33" s="34">
        <v>267.39273691214174</v>
      </c>
      <c r="Q33" s="35" t="s">
        <v>42</v>
      </c>
      <c r="R33" s="35" t="s">
        <v>42</v>
      </c>
      <c r="S33" s="35" t="s">
        <v>42</v>
      </c>
      <c r="T33" s="35">
        <v>702.8952366557578</v>
      </c>
      <c r="U33" s="35" t="s">
        <v>42</v>
      </c>
      <c r="V33" s="35">
        <v>682.383359046348</v>
      </c>
      <c r="W33" s="35">
        <v>970.34393379366611</v>
      </c>
      <c r="X33" s="38">
        <v>854.00769170275566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0.87791719503290999</v>
      </c>
      <c r="H34" s="43">
        <f>H33/H32</f>
        <v>0.89292453377187619</v>
      </c>
      <c r="I34" s="43" t="s">
        <v>42</v>
      </c>
      <c r="J34" s="43" t="s">
        <v>42</v>
      </c>
      <c r="K34" s="43">
        <f>K33/K32</f>
        <v>0.89577300877296406</v>
      </c>
      <c r="L34" s="43" t="s">
        <v>42</v>
      </c>
      <c r="M34" s="43">
        <f>M33/M32</f>
        <v>0.89582970242977955</v>
      </c>
      <c r="N34" s="43">
        <f>N33/N32</f>
        <v>0.87763486905671251</v>
      </c>
      <c r="O34" s="43">
        <f>O33/O32</f>
        <v>0.88462090030267637</v>
      </c>
      <c r="P34" s="42">
        <f>P33/P32</f>
        <v>0.87274018297712919</v>
      </c>
      <c r="Q34" s="43" t="s">
        <v>42</v>
      </c>
      <c r="R34" s="43" t="s">
        <v>42</v>
      </c>
      <c r="S34" s="43" t="s">
        <v>42</v>
      </c>
      <c r="T34" s="43">
        <f>T33/T32</f>
        <v>0.89256537988032736</v>
      </c>
      <c r="U34" s="43" t="s">
        <v>42</v>
      </c>
      <c r="V34" s="43">
        <f>V33/V32</f>
        <v>0.89605895632348731</v>
      </c>
      <c r="W34" s="43">
        <f>W33/W32</f>
        <v>0.88213084890333282</v>
      </c>
      <c r="X34" s="46">
        <f>X33/X32</f>
        <v>0.87912556498813077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0.31111111111111106</v>
      </c>
      <c r="H35" s="48">
        <v>0.25005787037037036</v>
      </c>
      <c r="I35" s="48" t="s">
        <v>42</v>
      </c>
      <c r="J35" s="48" t="s">
        <v>42</v>
      </c>
      <c r="K35" s="48">
        <v>0.29184027777777777</v>
      </c>
      <c r="L35" s="48" t="s">
        <v>42</v>
      </c>
      <c r="M35" s="48">
        <v>0.29166666666666669</v>
      </c>
      <c r="N35" s="48">
        <v>0.25</v>
      </c>
      <c r="O35" s="48">
        <v>0.29166666666666669</v>
      </c>
      <c r="P35" s="47">
        <v>0.70854166666666663</v>
      </c>
      <c r="Q35" s="48" t="s">
        <v>42</v>
      </c>
      <c r="R35" s="48" t="s">
        <v>42</v>
      </c>
      <c r="S35" s="48" t="s">
        <v>42</v>
      </c>
      <c r="T35" s="48">
        <v>0.70855324074074078</v>
      </c>
      <c r="U35" s="48" t="s">
        <v>42</v>
      </c>
      <c r="V35" s="48">
        <v>0.70853009259259259</v>
      </c>
      <c r="W35" s="48">
        <v>0.70857638888888885</v>
      </c>
      <c r="X35" s="50">
        <v>0.7085069444444444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0.43055555555555558</v>
      </c>
      <c r="H36" s="48">
        <v>0.29166666666666669</v>
      </c>
      <c r="I36" s="48" t="s">
        <v>42</v>
      </c>
      <c r="J36" s="48" t="s">
        <v>42</v>
      </c>
      <c r="K36" s="48">
        <v>0.43081018518518521</v>
      </c>
      <c r="L36" s="48" t="s">
        <v>42</v>
      </c>
      <c r="M36" s="48">
        <v>0.41666666666666669</v>
      </c>
      <c r="N36" s="48">
        <v>0.43697916666666664</v>
      </c>
      <c r="O36" s="48">
        <v>0.45208333333333334</v>
      </c>
      <c r="P36" s="47">
        <v>0.80833333333333335</v>
      </c>
      <c r="Q36" s="48" t="s">
        <v>42</v>
      </c>
      <c r="R36" s="48" t="s">
        <v>42</v>
      </c>
      <c r="S36" s="48" t="s">
        <v>42</v>
      </c>
      <c r="T36" s="48">
        <v>0.87361111111111112</v>
      </c>
      <c r="U36" s="48" t="s">
        <v>42</v>
      </c>
      <c r="V36" s="48">
        <v>0.85763888888888884</v>
      </c>
      <c r="W36" s="48">
        <v>0.99326388888888884</v>
      </c>
      <c r="X36" s="50">
        <v>0.99444444444444446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6F2D-7500-4486-BC09-44B0AB01CF82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J41" sqref="J41"/>
      <selection pane="bottomLeft" activeCell="J41" sqref="J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103478</v>
      </c>
      <c r="E1" s="88" t="s">
        <v>3</v>
      </c>
      <c r="F1" s="89">
        <f>SUM(G5:G191)</f>
        <v>2048035.2200000002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46056</v>
      </c>
      <c r="B2" s="332"/>
      <c r="C2" s="92" t="s">
        <v>40</v>
      </c>
      <c r="D2" s="93">
        <f>AVERAGE(N21,N38,N55,N72,N89,N106,N123,N140,N157,N174,N191)</f>
        <v>672.16745894802102</v>
      </c>
      <c r="E2" s="93" t="s">
        <v>91</v>
      </c>
      <c r="F2" s="94">
        <f>F1/D1</f>
        <v>19.791986895765284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425</v>
      </c>
      <c r="G5" s="148">
        <f t="shared" ref="G5:G9" si="0">E5*F5</f>
        <v>8372.5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2263.3136094674337</v>
      </c>
      <c r="N5" s="152">
        <f>M5/L5</f>
        <v>377.21893491123893</v>
      </c>
      <c r="O5" s="154">
        <f>L5-I5</f>
        <v>0</v>
      </c>
      <c r="P5" s="155">
        <f>N5-K5</f>
        <v>-39.447731755427753</v>
      </c>
      <c r="Q5" s="156">
        <f>N5/K5</f>
        <v>0.90532544378697344</v>
      </c>
      <c r="R5" s="289">
        <f>Q21</f>
        <v>0.87791719503290999</v>
      </c>
      <c r="S5" s="157">
        <v>0.31111111111111106</v>
      </c>
      <c r="T5" s="158">
        <v>0.31893518518518521</v>
      </c>
      <c r="U5" s="159"/>
      <c r="V5" s="160">
        <v>11.266666666666776</v>
      </c>
      <c r="W5" s="161"/>
      <c r="X5" s="162"/>
      <c r="Y5" s="292"/>
      <c r="Z5" s="293"/>
      <c r="AA5" s="115">
        <f>M5-J5</f>
        <v>-236.68639053256629</v>
      </c>
      <c r="AB5" s="156">
        <f>M5/J5</f>
        <v>0.90532544378697344</v>
      </c>
      <c r="AC5" s="281">
        <f>AB21</f>
        <v>0.87791719503290988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2108</v>
      </c>
      <c r="G6" s="103">
        <f t="shared" si="0"/>
        <v>60225.56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3124.2486620008121</v>
      </c>
      <c r="N6" s="106">
        <f>M6/L6</f>
        <v>260.35405516673433</v>
      </c>
      <c r="O6" s="108">
        <f>L6-I6</f>
        <v>0</v>
      </c>
      <c r="P6" s="109">
        <f>N6-K6</f>
        <v>-39.645944833265673</v>
      </c>
      <c r="Q6" s="110">
        <f>N6/K6</f>
        <v>0.86784685055578104</v>
      </c>
      <c r="R6" s="290"/>
      <c r="S6" s="47">
        <v>0.32222222222222213</v>
      </c>
      <c r="T6" s="48">
        <v>0.35033564814814816</v>
      </c>
      <c r="U6" s="111">
        <v>4.7333333333331673</v>
      </c>
      <c r="V6" s="112">
        <v>40.483333333333476</v>
      </c>
      <c r="W6" s="113"/>
      <c r="X6" s="116"/>
      <c r="Y6" s="276"/>
      <c r="Z6" s="277"/>
      <c r="AA6" s="117">
        <f>M6-J6</f>
        <v>-475.75133799918785</v>
      </c>
      <c r="AB6" s="110">
        <f>M6/J6</f>
        <v>0.86784685055578115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1943</v>
      </c>
      <c r="G7" s="103">
        <f t="shared" si="0"/>
        <v>57998.55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3138.088829071321</v>
      </c>
      <c r="N7" s="106">
        <f>M7/L7</f>
        <v>261.50740242261008</v>
      </c>
      <c r="O7" s="108">
        <f>L7-I7</f>
        <v>0</v>
      </c>
      <c r="P7" s="109">
        <f>N7-K7</f>
        <v>-38.492597577389915</v>
      </c>
      <c r="Q7" s="110">
        <f>N7/K7</f>
        <v>0.8716913414087003</v>
      </c>
      <c r="R7" s="290"/>
      <c r="S7" s="47">
        <v>0.35347222222222213</v>
      </c>
      <c r="T7" s="48">
        <v>0.37927083333333333</v>
      </c>
      <c r="U7" s="111">
        <v>4.5166666666665201</v>
      </c>
      <c r="V7" s="112">
        <v>37.150000000000134</v>
      </c>
      <c r="W7" s="113"/>
      <c r="X7" s="116"/>
      <c r="Y7" s="276"/>
      <c r="Z7" s="277"/>
      <c r="AA7" s="117">
        <f>M7-J7</f>
        <v>-461.91117092867898</v>
      </c>
      <c r="AB7" s="110">
        <f>M7/J7</f>
        <v>0.8716913414087003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1839</v>
      </c>
      <c r="G8" s="103">
        <f t="shared" si="0"/>
        <v>54287.28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3137.6303317535462</v>
      </c>
      <c r="N8" s="106">
        <f>M8/L8</f>
        <v>261.46919431279554</v>
      </c>
      <c r="O8" s="108">
        <f>L8-I8</f>
        <v>0</v>
      </c>
      <c r="P8" s="109">
        <f>N8-K8</f>
        <v>-38.530805687204463</v>
      </c>
      <c r="Q8" s="110">
        <f>N8/K8</f>
        <v>0.87156398104265176</v>
      </c>
      <c r="R8" s="290"/>
      <c r="S8" s="47">
        <v>0.38263888888888881</v>
      </c>
      <c r="T8" s="48">
        <v>0.40706018518518516</v>
      </c>
      <c r="U8" s="111">
        <v>4.8499999999998789</v>
      </c>
      <c r="V8" s="112">
        <v>35.166666666666757</v>
      </c>
      <c r="W8" s="113"/>
      <c r="X8" s="116"/>
      <c r="Y8" s="276"/>
      <c r="Z8" s="277"/>
      <c r="AA8" s="117">
        <f>M8-J8</f>
        <v>-462.36966824645378</v>
      </c>
      <c r="AB8" s="110">
        <f>M8/J8</f>
        <v>0.87156398104265176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1518</v>
      </c>
      <c r="G9" s="103">
        <f t="shared" si="0"/>
        <v>38921.520000000004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3173.5191637630651</v>
      </c>
      <c r="N9" s="106">
        <f>M9/L9</f>
        <v>288.50174216027864</v>
      </c>
      <c r="O9" s="108">
        <f>L9-I9</f>
        <v>0</v>
      </c>
      <c r="P9" s="109">
        <f>N9-K9</f>
        <v>-38.770985112448614</v>
      </c>
      <c r="Q9" s="110">
        <f>N9/K9</f>
        <v>0.88153310104529592</v>
      </c>
      <c r="R9" s="290"/>
      <c r="S9" s="47">
        <v>0.41062500000000002</v>
      </c>
      <c r="T9" s="48">
        <v>0.43055555555555558</v>
      </c>
      <c r="U9" s="111">
        <v>5.1333333333333897</v>
      </c>
      <c r="V9" s="112">
        <v>28.70000000000001</v>
      </c>
      <c r="W9" s="113"/>
      <c r="X9" s="116"/>
      <c r="Y9" s="276"/>
      <c r="Z9" s="277"/>
      <c r="AA9" s="117">
        <f>M9-J9</f>
        <v>-426.48083623693492</v>
      </c>
      <c r="AB9" s="110">
        <f>M9/J9</f>
        <v>0.88153310104529581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2967.3601192112355</v>
      </c>
      <c r="N21" s="138">
        <f>M21/L21</f>
        <v>279.93963388785244</v>
      </c>
      <c r="O21" s="139">
        <f>L21-I21</f>
        <v>0</v>
      </c>
      <c r="P21" s="140">
        <f>N21-K21</f>
        <v>-38.928290640449461</v>
      </c>
      <c r="Q21" s="141">
        <f>N21/K21</f>
        <v>0.87791719503290999</v>
      </c>
      <c r="R21" s="291"/>
      <c r="S21" s="142">
        <f>S5</f>
        <v>0.31111111111111106</v>
      </c>
      <c r="T21" s="143">
        <f>INDEX(T5:T20,COUNTA(T5:T20))</f>
        <v>0.43055555555555558</v>
      </c>
      <c r="U21" s="144"/>
      <c r="V21" s="166"/>
      <c r="W21" s="167"/>
      <c r="X21" s="138"/>
      <c r="Y21" s="279"/>
      <c r="Z21" s="280"/>
      <c r="AA21" s="168">
        <f>M21-J21</f>
        <v>-412.63988078876446</v>
      </c>
      <c r="AB21" s="141">
        <f>M21/J21</f>
        <v>0.87791719503290988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964</v>
      </c>
      <c r="G22" s="148">
        <f t="shared" ref="G22:G23" si="5">E22*F22</f>
        <v>13524.92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2321.3377926421399</v>
      </c>
      <c r="N22" s="152">
        <f>M22/L22</f>
        <v>386.88963210702332</v>
      </c>
      <c r="O22" s="154">
        <f>L22-I22</f>
        <v>0</v>
      </c>
      <c r="P22" s="155">
        <f>N22-K22</f>
        <v>-46.443701226309997</v>
      </c>
      <c r="Q22" s="156">
        <f>N22/K22</f>
        <v>0.89282222793928456</v>
      </c>
      <c r="R22" s="289">
        <f>Q38</f>
        <v>0.89292453377187619</v>
      </c>
      <c r="S22" s="157">
        <v>0.25005787037037036</v>
      </c>
      <c r="T22" s="158">
        <v>0.2673611111111111</v>
      </c>
      <c r="U22" s="159"/>
      <c r="V22" s="160">
        <v>24.916666666666671</v>
      </c>
      <c r="W22" s="158"/>
      <c r="X22" s="169"/>
      <c r="Y22" s="292"/>
      <c r="Z22" s="293"/>
      <c r="AA22" s="115">
        <f>M22-J22</f>
        <v>-278.6622073578601</v>
      </c>
      <c r="AB22" s="156">
        <f>M22/J22</f>
        <v>0.89282222793928456</v>
      </c>
      <c r="AC22" s="281">
        <f>AB38</f>
        <v>0.89292453377187608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1159</v>
      </c>
      <c r="G23" s="103">
        <f t="shared" si="5"/>
        <v>16793.91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2321.8697829716157</v>
      </c>
      <c r="N23" s="106">
        <f>M23/L23</f>
        <v>386.97829716193593</v>
      </c>
      <c r="O23" s="108">
        <f>L23-I23</f>
        <v>0</v>
      </c>
      <c r="P23" s="109">
        <f>N23-K23</f>
        <v>-46.355036171397387</v>
      </c>
      <c r="Q23" s="110">
        <f>N23/K23</f>
        <v>0.8930268396044676</v>
      </c>
      <c r="R23" s="290"/>
      <c r="S23" s="47">
        <v>0.27086805555555554</v>
      </c>
      <c r="T23" s="48">
        <v>0.29166666666666669</v>
      </c>
      <c r="U23" s="111">
        <v>5.0499999999999901</v>
      </c>
      <c r="V23" s="112">
        <v>29.950000000000045</v>
      </c>
      <c r="W23" s="113"/>
      <c r="X23" s="13"/>
      <c r="Y23" s="276"/>
      <c r="Z23" s="277"/>
      <c r="AA23" s="117">
        <f>M23-J23</f>
        <v>-278.13021702838432</v>
      </c>
      <c r="AB23" s="110">
        <f>M23/J23</f>
        <v>0.8930268396044676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2321.6037878068778</v>
      </c>
      <c r="N38" s="138">
        <f>M38/L38</f>
        <v>386.93396463447965</v>
      </c>
      <c r="O38" s="139">
        <f>L38-I38</f>
        <v>0</v>
      </c>
      <c r="P38" s="140">
        <f>N38-K38</f>
        <v>-46.399368698853664</v>
      </c>
      <c r="Q38" s="141">
        <f>N38/K38</f>
        <v>0.89292453377187619</v>
      </c>
      <c r="R38" s="291"/>
      <c r="S38" s="142">
        <f>S22</f>
        <v>0.25005787037037036</v>
      </c>
      <c r="T38" s="143">
        <f>INDEX(T22:T37,COUNTA(T22:T37))</f>
        <v>0.29166666666666669</v>
      </c>
      <c r="U38" s="144"/>
      <c r="V38" s="166"/>
      <c r="W38" s="167"/>
      <c r="X38" s="138"/>
      <c r="Y38" s="279"/>
      <c r="Z38" s="280"/>
      <c r="AA38" s="168">
        <f>M38-J38</f>
        <v>-278.39621219312221</v>
      </c>
      <c r="AB38" s="141">
        <f>M38/J38</f>
        <v>0.89292453377187608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2992</v>
      </c>
      <c r="G39" s="148">
        <f t="shared" ref="G39:G41" si="9">E39*F39</f>
        <v>53526.880000000005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2955.0617283950623</v>
      </c>
      <c r="N39" s="152">
        <f>M39/L39</f>
        <v>738.76543209876559</v>
      </c>
      <c r="O39" s="154">
        <f>L39-I39</f>
        <v>0</v>
      </c>
      <c r="P39" s="155">
        <f>N39-K39</f>
        <v>-86.234567901234414</v>
      </c>
      <c r="Q39" s="156">
        <f>N39/K39</f>
        <v>0.89547325102880682</v>
      </c>
      <c r="R39" s="289">
        <f>Q55</f>
        <v>0.89577300877296406</v>
      </c>
      <c r="S39" s="157">
        <v>0.29184027777777777</v>
      </c>
      <c r="T39" s="158">
        <v>0.33402777777777776</v>
      </c>
      <c r="U39" s="159"/>
      <c r="V39" s="160">
        <v>60.749999999999986</v>
      </c>
      <c r="W39" s="158"/>
      <c r="X39" s="169"/>
      <c r="Y39" s="292"/>
      <c r="Z39" s="293"/>
      <c r="AA39" s="115">
        <f>M39-J39</f>
        <v>-344.93827160493765</v>
      </c>
      <c r="AB39" s="156">
        <f>M39/J39</f>
        <v>0.89547325102880682</v>
      </c>
      <c r="AC39" s="281">
        <f>AB55</f>
        <v>0.89577300877296406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1578</v>
      </c>
      <c r="G40" s="103">
        <f t="shared" si="9"/>
        <v>33848.1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2958.7500000000036</v>
      </c>
      <c r="N40" s="106">
        <f>M40/L40</f>
        <v>739.68750000000091</v>
      </c>
      <c r="O40" s="108">
        <f>L40-I40</f>
        <v>0</v>
      </c>
      <c r="P40" s="109">
        <f>N40-K40</f>
        <v>-85.312499999999091</v>
      </c>
      <c r="Q40" s="110">
        <f>N40/K40</f>
        <v>0.89659090909091022</v>
      </c>
      <c r="R40" s="290"/>
      <c r="S40" s="47">
        <v>0.33750000000000002</v>
      </c>
      <c r="T40" s="48">
        <v>0.35972222222222222</v>
      </c>
      <c r="U40" s="111">
        <v>5.0000000000000622</v>
      </c>
      <c r="V40" s="112">
        <v>31.999999999999964</v>
      </c>
      <c r="W40" s="113"/>
      <c r="X40" s="116"/>
      <c r="Y40" s="276"/>
      <c r="Z40" s="277"/>
      <c r="AA40" s="117">
        <f>M40-J40</f>
        <v>-341.24999999999636</v>
      </c>
      <c r="AB40" s="110">
        <f>M40/J40</f>
        <v>0.89659090909091022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4745</v>
      </c>
      <c r="G41" s="103">
        <f t="shared" si="9"/>
        <v>79051.7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2954.3410584572794</v>
      </c>
      <c r="N41" s="106">
        <f>M41/L41</f>
        <v>738.58526461431984</v>
      </c>
      <c r="O41" s="108">
        <f>L41-I41</f>
        <v>0</v>
      </c>
      <c r="P41" s="109">
        <f>N41-K41</f>
        <v>-86.41473538568016</v>
      </c>
      <c r="Q41" s="110">
        <f>N41/K41</f>
        <v>0.8952548661991756</v>
      </c>
      <c r="R41" s="290"/>
      <c r="S41" s="47">
        <v>0.36388888888888887</v>
      </c>
      <c r="T41" s="48">
        <v>0.43081018518518521</v>
      </c>
      <c r="U41" s="111">
        <v>5.9999999999999787</v>
      </c>
      <c r="V41" s="112">
        <v>96.366666666666731</v>
      </c>
      <c r="W41" s="113"/>
      <c r="X41" s="13"/>
      <c r="Y41" s="276"/>
      <c r="Z41" s="277"/>
      <c r="AA41" s="117">
        <f>M41-J41</f>
        <v>-345.65894154272064</v>
      </c>
      <c r="AB41" s="110">
        <f>M41/J41</f>
        <v>0.8952548661991756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2956.0509289507813</v>
      </c>
      <c r="N55" s="138">
        <f>M55/L55</f>
        <v>739.01273223769533</v>
      </c>
      <c r="O55" s="139">
        <f>L55-I55</f>
        <v>0</v>
      </c>
      <c r="P55" s="140">
        <f>N55-K55</f>
        <v>-85.987267762304668</v>
      </c>
      <c r="Q55" s="141">
        <f>N55/K55</f>
        <v>0.89577300877296406</v>
      </c>
      <c r="R55" s="291"/>
      <c r="S55" s="142">
        <f>S39</f>
        <v>0.29184027777777777</v>
      </c>
      <c r="T55" s="143">
        <f>INDEX(T39:T54,COUNTA(T39:T54))</f>
        <v>0.43081018518518521</v>
      </c>
      <c r="U55" s="144"/>
      <c r="V55" s="166"/>
      <c r="W55" s="167"/>
      <c r="X55" s="138"/>
      <c r="Y55" s="279"/>
      <c r="Z55" s="280"/>
      <c r="AA55" s="168">
        <f>M55-J55</f>
        <v>-343.94907104921867</v>
      </c>
      <c r="AB55" s="141">
        <f>M55/J55</f>
        <v>0.89577300877296406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1233</v>
      </c>
      <c r="G56" s="148">
        <f t="shared" ref="G56:G58" si="14">E56*F56</f>
        <v>27471.24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2957.2285143237909</v>
      </c>
      <c r="N56" s="152">
        <f>M56/L56</f>
        <v>591.44570286475823</v>
      </c>
      <c r="O56" s="154">
        <f>L56-I56</f>
        <v>0</v>
      </c>
      <c r="P56" s="155">
        <f>N56-K56</f>
        <v>-68.554297135241768</v>
      </c>
      <c r="Q56" s="156">
        <f>N56/K56</f>
        <v>0.89612985282539126</v>
      </c>
      <c r="R56" s="289">
        <f>Q72</f>
        <v>0.89582970242977955</v>
      </c>
      <c r="S56" s="157">
        <v>0.29166666666666669</v>
      </c>
      <c r="T56" s="158">
        <v>0.30903935185185183</v>
      </c>
      <c r="U56" s="159"/>
      <c r="V56" s="160">
        <v>25.016666666666609</v>
      </c>
      <c r="W56" s="161"/>
      <c r="X56" s="162"/>
      <c r="Y56" s="292"/>
      <c r="Z56" s="293"/>
      <c r="AA56" s="115">
        <f>M56-J56</f>
        <v>-342.77148567620907</v>
      </c>
      <c r="AB56" s="156">
        <f>M56/J56</f>
        <v>0.89612985282539115</v>
      </c>
      <c r="AC56" s="281">
        <f>AB72</f>
        <v>0.89582970242977944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3413</v>
      </c>
      <c r="G57" s="103">
        <f t="shared" si="14"/>
        <v>93072.51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2957.1119133573998</v>
      </c>
      <c r="N57" s="106">
        <f>M57/L57</f>
        <v>591.42238267147991</v>
      </c>
      <c r="O57" s="108">
        <f>L57-I57</f>
        <v>0</v>
      </c>
      <c r="P57" s="109">
        <f>N57-K57</f>
        <v>-68.577617328520091</v>
      </c>
      <c r="Q57" s="110">
        <f>N57/K57</f>
        <v>0.89609451919921201</v>
      </c>
      <c r="R57" s="290"/>
      <c r="S57" s="47">
        <v>0.3125</v>
      </c>
      <c r="T57" s="48">
        <v>0.3605902777777778</v>
      </c>
      <c r="U57" s="111">
        <v>4.9833333333333663</v>
      </c>
      <c r="V57" s="112">
        <v>69.250000000000028</v>
      </c>
      <c r="W57" s="113"/>
      <c r="X57" s="116"/>
      <c r="Y57" s="276"/>
      <c r="Z57" s="277"/>
      <c r="AA57" s="117">
        <f>M57-J57</f>
        <v>-342.88808664260023</v>
      </c>
      <c r="AB57" s="110">
        <f>M57/J57</f>
        <v>0.89609451919921201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3734</v>
      </c>
      <c r="G58" s="103">
        <f t="shared" si="14"/>
        <v>69191.02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2954.3736263736264</v>
      </c>
      <c r="N58" s="106">
        <f>M58/L58</f>
        <v>984.79120879120876</v>
      </c>
      <c r="O58" s="108">
        <f>L58-I58</f>
        <v>0</v>
      </c>
      <c r="P58" s="109">
        <f>N58-K58</f>
        <v>-115.20879120879124</v>
      </c>
      <c r="Q58" s="110">
        <f>N58/K58</f>
        <v>0.89526473526473527</v>
      </c>
      <c r="R58" s="290"/>
      <c r="S58" s="47">
        <v>0.36400462962962965</v>
      </c>
      <c r="T58" s="48">
        <v>0.41666666666666669</v>
      </c>
      <c r="U58" s="111">
        <v>4.9166666666666625</v>
      </c>
      <c r="V58" s="112">
        <v>75.833333333333329</v>
      </c>
      <c r="W58" s="113"/>
      <c r="X58" s="116"/>
      <c r="Y58" s="276"/>
      <c r="Z58" s="277"/>
      <c r="AA58" s="117">
        <f>M58-J58</f>
        <v>-345.62637362637361</v>
      </c>
      <c r="AB58" s="110">
        <f>M58/J58</f>
        <v>0.89526473526473527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2956.2380180182722</v>
      </c>
      <c r="N72" s="138">
        <f>M72/L72</f>
        <v>682.20877338883213</v>
      </c>
      <c r="O72" s="139">
        <f>L72-I72</f>
        <v>0</v>
      </c>
      <c r="P72" s="140">
        <f>N72-K72</f>
        <v>-79.329688149629419</v>
      </c>
      <c r="Q72" s="141">
        <f>N72/K72</f>
        <v>0.89582970242977955</v>
      </c>
      <c r="R72" s="291"/>
      <c r="S72" s="142">
        <f>S56</f>
        <v>0.29166666666666669</v>
      </c>
      <c r="T72" s="143">
        <f>INDEX(T56:T71,COUNTA(T56:T71))</f>
        <v>0.41666666666666669</v>
      </c>
      <c r="U72" s="144"/>
      <c r="V72" s="166"/>
      <c r="W72" s="99"/>
      <c r="X72" s="69"/>
      <c r="Y72" s="279"/>
      <c r="Z72" s="280"/>
      <c r="AA72" s="168">
        <f>M72-J72</f>
        <v>-343.76198198172779</v>
      </c>
      <c r="AB72" s="141">
        <f>M72/J72</f>
        <v>0.89582970242977944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1274</v>
      </c>
      <c r="G73" s="148">
        <f t="shared" ref="G73:G75" si="18">E73*F73</f>
        <v>23161.32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3134.9282296650686</v>
      </c>
      <c r="N73" s="152">
        <f>M73/L73</f>
        <v>1044.9760765550229</v>
      </c>
      <c r="O73" s="154">
        <f>L73-I73</f>
        <v>0</v>
      </c>
      <c r="P73" s="155">
        <f>N73-K73</f>
        <v>-155.02392344497707</v>
      </c>
      <c r="Q73" s="156">
        <f>N73/K73</f>
        <v>0.87081339712918582</v>
      </c>
      <c r="R73" s="289">
        <f>Q89</f>
        <v>0.87763486905671251</v>
      </c>
      <c r="S73" s="157">
        <v>0.25</v>
      </c>
      <c r="T73" s="158">
        <v>0.26693287037037039</v>
      </c>
      <c r="U73" s="159"/>
      <c r="V73" s="160">
        <v>24.383333333333361</v>
      </c>
      <c r="W73" s="161"/>
      <c r="X73" s="162"/>
      <c r="Y73" s="292"/>
      <c r="Z73" s="293"/>
      <c r="AA73" s="115">
        <f>M73-J73</f>
        <v>-465.07177033493144</v>
      </c>
      <c r="AB73" s="156">
        <f>M73/J73</f>
        <v>0.87081339712918571</v>
      </c>
      <c r="AC73" s="281">
        <f>AB89</f>
        <v>0.8776348690567124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4531</v>
      </c>
      <c r="G74" s="103">
        <f t="shared" si="18"/>
        <v>63569.93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2689.4641384995889</v>
      </c>
      <c r="N74" s="106">
        <f>M74/L74</f>
        <v>896.48804616652967</v>
      </c>
      <c r="O74" s="108">
        <f>L74-I74</f>
        <v>0</v>
      </c>
      <c r="P74" s="109">
        <f>N74-K74</f>
        <v>-103.51195383347033</v>
      </c>
      <c r="Q74" s="110">
        <f>N74/K74</f>
        <v>0.89648804616652966</v>
      </c>
      <c r="R74" s="290"/>
      <c r="S74" s="47">
        <v>0.27777777777777779</v>
      </c>
      <c r="T74" s="48">
        <v>0.34797453703703701</v>
      </c>
      <c r="U74" s="111">
        <v>15.616666666666656</v>
      </c>
      <c r="V74" s="112">
        <v>101.08333333333329</v>
      </c>
      <c r="W74" s="113"/>
      <c r="X74" s="116"/>
      <c r="Y74" s="276"/>
      <c r="Z74" s="277"/>
      <c r="AA74" s="117">
        <f>M74-J74</f>
        <v>-310.5358615004111</v>
      </c>
      <c r="AB74" s="110">
        <f>M74/J74</f>
        <v>0.89648804616652966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5851</v>
      </c>
      <c r="G75" s="103">
        <f t="shared" si="18"/>
        <v>83552.28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3127.4832962138098</v>
      </c>
      <c r="N75" s="106">
        <f>M75/L75</f>
        <v>1042.49443207127</v>
      </c>
      <c r="O75" s="108">
        <f>L75-I75</f>
        <v>0</v>
      </c>
      <c r="P75" s="109">
        <f>N75-K75</f>
        <v>-157.50556792872999</v>
      </c>
      <c r="Q75" s="110">
        <f>N75/K75</f>
        <v>0.86874536005939162</v>
      </c>
      <c r="R75" s="290"/>
      <c r="S75" s="47">
        <v>0.35902777777777778</v>
      </c>
      <c r="T75" s="48">
        <v>0.43697916666666664</v>
      </c>
      <c r="U75" s="111">
        <v>15.916666666666703</v>
      </c>
      <c r="V75" s="112">
        <v>112.24999999999996</v>
      </c>
      <c r="W75" s="113"/>
      <c r="X75" s="116"/>
      <c r="Y75" s="276"/>
      <c r="Z75" s="277"/>
      <c r="AA75" s="117">
        <f>M75-J75</f>
        <v>-472.51670378619019</v>
      </c>
      <c r="AB75" s="110">
        <f>M75/J75</f>
        <v>0.86874536005939162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2983.9585547928223</v>
      </c>
      <c r="N89" s="138">
        <f>M89/L89</f>
        <v>994.65285159760742</v>
      </c>
      <c r="O89" s="139">
        <f>L89-I89</f>
        <v>0</v>
      </c>
      <c r="P89" s="140">
        <f>N89-K89</f>
        <v>-138.68048173572583</v>
      </c>
      <c r="Q89" s="141">
        <f>N89/K89</f>
        <v>0.87763486905671251</v>
      </c>
      <c r="R89" s="291"/>
      <c r="S89" s="142">
        <f>S73</f>
        <v>0.25</v>
      </c>
      <c r="T89" s="143">
        <f>INDEX(T73:T88,COUNTA(T73:T88))</f>
        <v>0.43697916666666664</v>
      </c>
      <c r="U89" s="144"/>
      <c r="V89" s="166"/>
      <c r="W89" s="99"/>
      <c r="X89" s="69"/>
      <c r="Y89" s="279"/>
      <c r="Z89" s="280"/>
      <c r="AA89" s="168">
        <f>M89-J89</f>
        <v>-416.04144520717773</v>
      </c>
      <c r="AB89" s="141">
        <f>M89/J89</f>
        <v>0.8776348690567124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1621</v>
      </c>
      <c r="G90" s="148">
        <f t="shared" ref="G90:G93" si="23">E90*F90</f>
        <v>40573.630000000005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2928.04816859007</v>
      </c>
      <c r="N90" s="152">
        <f>M90/L90</f>
        <v>732.01204214751749</v>
      </c>
      <c r="O90" s="154">
        <f>L90-I90</f>
        <v>0</v>
      </c>
      <c r="P90" s="155">
        <f>N90-K90</f>
        <v>-92.987957852482509</v>
      </c>
      <c r="Q90" s="156">
        <f>N90/K90</f>
        <v>0.88728732381517272</v>
      </c>
      <c r="R90" s="289">
        <f>Q106</f>
        <v>0.88462090030267637</v>
      </c>
      <c r="S90" s="157">
        <v>0.29166666666666669</v>
      </c>
      <c r="T90" s="158">
        <v>0.31473379629629628</v>
      </c>
      <c r="U90" s="159"/>
      <c r="V90" s="160">
        <v>33.216666666666612</v>
      </c>
      <c r="W90" s="158"/>
      <c r="X90" s="169"/>
      <c r="Y90" s="292"/>
      <c r="Z90" s="293"/>
      <c r="AA90" s="115">
        <f>M90-J90</f>
        <v>-371.95183140993004</v>
      </c>
      <c r="AB90" s="156">
        <f>M90/J90</f>
        <v>0.88728732381517272</v>
      </c>
      <c r="AC90" s="281">
        <f>AB106</f>
        <v>0.88462090030267637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1893</v>
      </c>
      <c r="G91" s="103">
        <f t="shared" si="23"/>
        <v>46984.26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2928.5775676837097</v>
      </c>
      <c r="N91" s="106">
        <f>M91/L91</f>
        <v>732.14439192092743</v>
      </c>
      <c r="O91" s="108">
        <f>L91-I91</f>
        <v>0</v>
      </c>
      <c r="P91" s="109">
        <f>N91-K91</f>
        <v>-92.855608079072567</v>
      </c>
      <c r="Q91" s="110">
        <f>N91/K91</f>
        <v>0.88744774778294233</v>
      </c>
      <c r="R91" s="290"/>
      <c r="S91" s="47">
        <v>0.32515046296296296</v>
      </c>
      <c r="T91" s="48">
        <v>0.35208333333333336</v>
      </c>
      <c r="U91" s="111">
        <v>15.000000000000027</v>
      </c>
      <c r="V91" s="112">
        <v>38.783333333333374</v>
      </c>
      <c r="W91" s="113"/>
      <c r="X91" s="13"/>
      <c r="Y91" s="276"/>
      <c r="Z91" s="277"/>
      <c r="AA91" s="117">
        <f>M91-J91</f>
        <v>-371.42243231629027</v>
      </c>
      <c r="AB91" s="110">
        <f>M91/J91</f>
        <v>0.88744774778294233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2941</v>
      </c>
      <c r="G92" s="103">
        <f t="shared" si="23"/>
        <v>88230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2690.6226175349429</v>
      </c>
      <c r="N92" s="106">
        <f>M92/L92</f>
        <v>896.87420584498102</v>
      </c>
      <c r="O92" s="108">
        <f>L92-I92</f>
        <v>0</v>
      </c>
      <c r="P92" s="109">
        <f>N92-K92</f>
        <v>-103.12579415501898</v>
      </c>
      <c r="Q92" s="110">
        <f>N92/K92</f>
        <v>0.89687420584498101</v>
      </c>
      <c r="R92" s="290"/>
      <c r="S92" s="47">
        <v>0.36348379629629629</v>
      </c>
      <c r="T92" s="48">
        <v>0.40902777777777777</v>
      </c>
      <c r="U92" s="111">
        <v>16.416666666666622</v>
      </c>
      <c r="V92" s="112">
        <v>65.583333333333329</v>
      </c>
      <c r="W92" s="113"/>
      <c r="X92" s="13"/>
      <c r="Y92" s="276"/>
      <c r="Z92" s="277"/>
      <c r="AA92" s="117">
        <f>M92-J92</f>
        <v>-309.37738246505705</v>
      </c>
      <c r="AB92" s="110">
        <f>M92/J92</f>
        <v>0.89687420584498101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2376</v>
      </c>
      <c r="G93" s="103">
        <f t="shared" si="23"/>
        <v>43195.68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3129.7475301866079</v>
      </c>
      <c r="N93" s="106">
        <f>M93/L93</f>
        <v>1043.2491767288693</v>
      </c>
      <c r="O93" s="108">
        <f>L93-I93</f>
        <v>0</v>
      </c>
      <c r="P93" s="109">
        <f>N93-K93</f>
        <v>-156.75082327113068</v>
      </c>
      <c r="Q93" s="110">
        <f>N93/K93</f>
        <v>0.8693743139407244</v>
      </c>
      <c r="R93" s="290"/>
      <c r="S93" s="47">
        <v>0.42045138888888889</v>
      </c>
      <c r="T93" s="48">
        <v>0.45208333333333334</v>
      </c>
      <c r="U93" s="111">
        <v>16.450000000000014</v>
      </c>
      <c r="V93" s="112">
        <v>45.550000000000004</v>
      </c>
      <c r="W93" s="113"/>
      <c r="X93" s="116"/>
      <c r="Y93" s="276"/>
      <c r="Z93" s="277"/>
      <c r="AA93" s="117">
        <f>M93-J93</f>
        <v>-470.25246981339205</v>
      </c>
      <c r="AB93" s="110">
        <f>M93/J93</f>
        <v>0.8693743139407244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2919.2489709988322</v>
      </c>
      <c r="N106" s="138">
        <f>M106/L106</f>
        <v>834.07113457109494</v>
      </c>
      <c r="O106" s="139">
        <f>L106-I106</f>
        <v>0</v>
      </c>
      <c r="P106" s="140">
        <f>N106-K106</f>
        <v>-108.78600828604795</v>
      </c>
      <c r="Q106" s="141">
        <f>N106/K106</f>
        <v>0.88462090030267637</v>
      </c>
      <c r="R106" s="291"/>
      <c r="S106" s="142">
        <f>S90</f>
        <v>0.29166666666666669</v>
      </c>
      <c r="T106" s="143">
        <f>INDEX(T90:T105,COUNTA(T90:T105))</f>
        <v>0.45208333333333334</v>
      </c>
      <c r="U106" s="144"/>
      <c r="V106" s="166"/>
      <c r="W106" s="167"/>
      <c r="X106" s="138"/>
      <c r="Y106" s="279"/>
      <c r="Z106" s="280"/>
      <c r="AA106" s="168">
        <f>M106-J106</f>
        <v>-380.75102900116781</v>
      </c>
      <c r="AB106" s="141">
        <f>M106/J106</f>
        <v>0.88462090030267637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1464</v>
      </c>
      <c r="G107" s="148">
        <f t="shared" ref="G107:G110" si="27">E107*F107</f>
        <v>37536.959999999999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3171.1191335740059</v>
      </c>
      <c r="N107" s="152">
        <f>M107/L107</f>
        <v>288.2835575976369</v>
      </c>
      <c r="O107" s="154">
        <f>L107-I107</f>
        <v>0</v>
      </c>
      <c r="P107" s="155">
        <f>N107-K107</f>
        <v>-38.989169675090352</v>
      </c>
      <c r="Q107" s="156">
        <f>N107/K107</f>
        <v>0.88086642599277942</v>
      </c>
      <c r="R107" s="289">
        <f>Q123</f>
        <v>0.87274018297712919</v>
      </c>
      <c r="S107" s="157">
        <v>0.70854166666666663</v>
      </c>
      <c r="T107" s="158">
        <v>0.72777777777777775</v>
      </c>
      <c r="U107" s="159"/>
      <c r="V107" s="160">
        <v>27.700000000000014</v>
      </c>
      <c r="W107" s="158"/>
      <c r="X107" s="169"/>
      <c r="Y107" s="292"/>
      <c r="Z107" s="293"/>
      <c r="AA107" s="115">
        <f>M107-J107</f>
        <v>-428.8808664259941</v>
      </c>
      <c r="AB107" s="156">
        <f>M107/J107</f>
        <v>0.88086642599277942</v>
      </c>
      <c r="AC107" s="281">
        <f>AB123</f>
        <v>0.8727401829771293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1825</v>
      </c>
      <c r="G108" s="103">
        <f t="shared" si="27"/>
        <v>53874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3136.0381861575206</v>
      </c>
      <c r="N108" s="106">
        <f>M108/L108</f>
        <v>261.3365155131267</v>
      </c>
      <c r="O108" s="108">
        <f>L108-I108</f>
        <v>0</v>
      </c>
      <c r="P108" s="109">
        <f>N108-K108</f>
        <v>-38.663484486873301</v>
      </c>
      <c r="Q108" s="110">
        <f>N108/K108</f>
        <v>0.87112171837708896</v>
      </c>
      <c r="R108" s="290"/>
      <c r="S108" s="47">
        <v>0.73130787037037037</v>
      </c>
      <c r="T108" s="48">
        <v>0.75555555555555554</v>
      </c>
      <c r="U108" s="111">
        <v>5.0833333333333819</v>
      </c>
      <c r="V108" s="112">
        <v>34.916666666666636</v>
      </c>
      <c r="W108" s="113"/>
      <c r="X108" s="13"/>
      <c r="Y108" s="276"/>
      <c r="Z108" s="277"/>
      <c r="AA108" s="117">
        <f>M108-J108</f>
        <v>-463.96181384247939</v>
      </c>
      <c r="AB108" s="110">
        <f>M108/J108</f>
        <v>0.87112171837708907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1912</v>
      </c>
      <c r="G109" s="103">
        <f t="shared" si="27"/>
        <v>57073.200000000004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3135.8542141230055</v>
      </c>
      <c r="N109" s="106">
        <f>M109/L109</f>
        <v>261.32118451025048</v>
      </c>
      <c r="O109" s="108">
        <f>L109-I109</f>
        <v>0</v>
      </c>
      <c r="P109" s="109">
        <f>N109-K109</f>
        <v>-38.678815489749525</v>
      </c>
      <c r="Q109" s="110">
        <f>N109/K109</f>
        <v>0.87107061503416827</v>
      </c>
      <c r="R109" s="290"/>
      <c r="S109" s="47">
        <v>0.76001157407407405</v>
      </c>
      <c r="T109" s="48">
        <v>0.78541666666666665</v>
      </c>
      <c r="U109" s="111">
        <v>6.4166666666666572</v>
      </c>
      <c r="V109" s="112">
        <v>36.58333333333335</v>
      </c>
      <c r="W109" s="113"/>
      <c r="X109" s="13"/>
      <c r="Y109" s="276"/>
      <c r="Z109" s="277"/>
      <c r="AA109" s="117">
        <f>M109-J109</f>
        <v>-464.14578587699452</v>
      </c>
      <c r="AB109" s="110">
        <f>M109/J109</f>
        <v>0.87107061503416816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1452</v>
      </c>
      <c r="G110" s="103">
        <f t="shared" si="27"/>
        <v>41483.64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3124.4471010161278</v>
      </c>
      <c r="N110" s="106">
        <f>M110/L110</f>
        <v>260.37059175134397</v>
      </c>
      <c r="O110" s="108">
        <f>L110-I110</f>
        <v>0</v>
      </c>
      <c r="P110" s="109">
        <f>N110-K110</f>
        <v>-39.629408248656034</v>
      </c>
      <c r="Q110" s="110">
        <f>N110/K110</f>
        <v>0.86790197250447987</v>
      </c>
      <c r="R110" s="290"/>
      <c r="S110" s="47">
        <v>0.78896990740740736</v>
      </c>
      <c r="T110" s="48">
        <v>0.80833333333333335</v>
      </c>
      <c r="U110" s="111">
        <v>5.1166666666666138</v>
      </c>
      <c r="V110" s="112">
        <v>27.883333333333429</v>
      </c>
      <c r="W110" s="113"/>
      <c r="X110" s="116"/>
      <c r="Y110" s="276"/>
      <c r="Z110" s="277"/>
      <c r="AA110" s="117">
        <f>M110-J110</f>
        <v>-475.55289898387218</v>
      </c>
      <c r="AB110" s="110">
        <f>M110/J110</f>
        <v>0.86790197250447998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3141.8646587176654</v>
      </c>
      <c r="N123" s="138">
        <f>M123/L123</f>
        <v>267.39273691214174</v>
      </c>
      <c r="O123" s="139">
        <f>L123-I123</f>
        <v>0</v>
      </c>
      <c r="P123" s="140">
        <f>N123-K123</f>
        <v>-38.990241811262536</v>
      </c>
      <c r="Q123" s="141">
        <f>N123/K123</f>
        <v>0.87274018297712919</v>
      </c>
      <c r="R123" s="291"/>
      <c r="S123" s="142">
        <f>S107</f>
        <v>0.70854166666666663</v>
      </c>
      <c r="T123" s="143">
        <f>INDEX(T107:T122,COUNTA(T107:T122))</f>
        <v>0.80833333333333335</v>
      </c>
      <c r="U123" s="144"/>
      <c r="V123" s="166"/>
      <c r="W123" s="167"/>
      <c r="X123" s="138"/>
      <c r="Y123" s="279"/>
      <c r="Z123" s="280"/>
      <c r="AA123" s="168">
        <f>M123-J123</f>
        <v>-458.13534128233459</v>
      </c>
      <c r="AB123" s="141">
        <f>M123/J123</f>
        <v>0.8727401829771293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1806</v>
      </c>
      <c r="G124" s="148">
        <f t="shared" ref="G124:G127" si="31">E124*F124</f>
        <v>40598.879999999997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2663.4985661614078</v>
      </c>
      <c r="N124" s="152">
        <f>M124/L124</f>
        <v>532.69971323228151</v>
      </c>
      <c r="O124" s="154">
        <f>L124-I124</f>
        <v>0</v>
      </c>
      <c r="P124" s="155">
        <f>N124-K124</f>
        <v>-67.30028676771849</v>
      </c>
      <c r="Q124" s="156">
        <f>N124/K124</f>
        <v>0.88783285538713586</v>
      </c>
      <c r="R124" s="289">
        <f>Q140</f>
        <v>0.89256537988032736</v>
      </c>
      <c r="S124" s="157">
        <v>0.70855324074074078</v>
      </c>
      <c r="T124" s="158">
        <v>0.7368055555555556</v>
      </c>
      <c r="U124" s="159"/>
      <c r="V124" s="160">
        <v>40.683333333333351</v>
      </c>
      <c r="W124" s="161"/>
      <c r="X124" s="162"/>
      <c r="Y124" s="292"/>
      <c r="Z124" s="293"/>
      <c r="AA124" s="115">
        <f>M124-J124</f>
        <v>-336.50143383859222</v>
      </c>
      <c r="AB124" s="156">
        <f>M124/J124</f>
        <v>0.88783285538713597</v>
      </c>
      <c r="AC124" s="281">
        <f>AB140</f>
        <v>0.89256537988032736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2195</v>
      </c>
      <c r="G125" s="103">
        <f t="shared" si="31"/>
        <v>53865.299999999996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2665.9919028340141</v>
      </c>
      <c r="N125" s="106">
        <f>M125/L125</f>
        <v>666.49797570850353</v>
      </c>
      <c r="O125" s="108">
        <f>L125-I125</f>
        <v>0</v>
      </c>
      <c r="P125" s="109">
        <f>N125-K125</f>
        <v>-83.502024291496468</v>
      </c>
      <c r="Q125" s="110">
        <f>N125/K125</f>
        <v>0.88866396761133803</v>
      </c>
      <c r="R125" s="290"/>
      <c r="S125" s="47">
        <v>0.74097222222222225</v>
      </c>
      <c r="T125" s="48">
        <v>0.77527777777777773</v>
      </c>
      <c r="U125" s="111">
        <v>5.9999999999999787</v>
      </c>
      <c r="V125" s="112">
        <v>49.399999999999892</v>
      </c>
      <c r="W125" s="113"/>
      <c r="X125" s="116"/>
      <c r="Y125" s="276"/>
      <c r="Z125" s="277"/>
      <c r="AA125" s="117">
        <f>M125-J125</f>
        <v>-334.00809716598587</v>
      </c>
      <c r="AB125" s="110">
        <f>M125/J125</f>
        <v>0.88866396761133803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1424</v>
      </c>
      <c r="G126" s="103">
        <f t="shared" si="31"/>
        <v>23780.799999999999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2958.1073283323622</v>
      </c>
      <c r="N126" s="106">
        <f>M126/L126</f>
        <v>986.03577611078742</v>
      </c>
      <c r="O126" s="108">
        <f>L126-I126</f>
        <v>0</v>
      </c>
      <c r="P126" s="109">
        <f>N126-K126</f>
        <v>-113.96422388921258</v>
      </c>
      <c r="Q126" s="110">
        <f>N126/K126</f>
        <v>0.89639616010071588</v>
      </c>
      <c r="R126" s="290"/>
      <c r="S126" s="47">
        <v>0.77924768518518517</v>
      </c>
      <c r="T126" s="48">
        <v>0.7993055555555556</v>
      </c>
      <c r="U126" s="111">
        <v>5.7166666666667076</v>
      </c>
      <c r="V126" s="112">
        <v>28.883333333333425</v>
      </c>
      <c r="W126" s="113"/>
      <c r="X126" s="116"/>
      <c r="Y126" s="276"/>
      <c r="Z126" s="277"/>
      <c r="AA126" s="117">
        <f>M126-J126</f>
        <v>-341.89267166763784</v>
      </c>
      <c r="AB126" s="110">
        <f>M126/J126</f>
        <v>0.89639616010071577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5006</v>
      </c>
      <c r="G127" s="103">
        <f t="shared" si="31"/>
        <v>89557.34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2958.7259891643412</v>
      </c>
      <c r="N127" s="106">
        <f>M127/L127</f>
        <v>739.68149729108529</v>
      </c>
      <c r="O127" s="108">
        <f>L127-I127</f>
        <v>0</v>
      </c>
      <c r="P127" s="109">
        <f>N127-K127</f>
        <v>-85.318502708914707</v>
      </c>
      <c r="Q127" s="110">
        <f>N127/K127</f>
        <v>0.89658363308010336</v>
      </c>
      <c r="R127" s="290"/>
      <c r="S127" s="47">
        <v>0.80311342592592594</v>
      </c>
      <c r="T127" s="48">
        <v>0.87361111111111112</v>
      </c>
      <c r="U127" s="111">
        <v>5.4833333333332845</v>
      </c>
      <c r="V127" s="112">
        <v>101.51666666666665</v>
      </c>
      <c r="W127" s="113"/>
      <c r="X127" s="116"/>
      <c r="Y127" s="276"/>
      <c r="Z127" s="277"/>
      <c r="AA127" s="117">
        <f>M127-J127</f>
        <v>-341.27401083565883</v>
      </c>
      <c r="AB127" s="110">
        <f>M127/J127</f>
        <v>0.89658363308010336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2811.5809466230312</v>
      </c>
      <c r="N140" s="138">
        <f>M140/L140</f>
        <v>702.8952366557578</v>
      </c>
      <c r="O140" s="139">
        <f>L140-I140</f>
        <v>0</v>
      </c>
      <c r="P140" s="140">
        <f>N140-K140</f>
        <v>-84.604763344242201</v>
      </c>
      <c r="Q140" s="141">
        <f>N140/K140</f>
        <v>0.89256537988032736</v>
      </c>
      <c r="R140" s="291"/>
      <c r="S140" s="142">
        <f>S124</f>
        <v>0.70855324074074078</v>
      </c>
      <c r="T140" s="143">
        <f>INDEX(T124:T139,COUNTA(T124:T139))</f>
        <v>0.87361111111111112</v>
      </c>
      <c r="U140" s="144"/>
      <c r="V140" s="166"/>
      <c r="W140" s="99"/>
      <c r="X140" s="69"/>
      <c r="Y140" s="279"/>
      <c r="Z140" s="280"/>
      <c r="AA140" s="168">
        <f>M140-J140</f>
        <v>-338.4190533769688</v>
      </c>
      <c r="AB140" s="141">
        <f>M140/J140</f>
        <v>0.89256537988032736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1660</v>
      </c>
      <c r="G141" s="148">
        <f t="shared" ref="G141:G143" si="36">E141*F141</f>
        <v>36984.800000000003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2954.028670291651</v>
      </c>
      <c r="N141" s="152">
        <f>M141/L141</f>
        <v>590.80573405833024</v>
      </c>
      <c r="O141" s="154">
        <f>L141-I141</f>
        <v>0</v>
      </c>
      <c r="P141" s="155">
        <f>N141-K141</f>
        <v>-69.194265941669755</v>
      </c>
      <c r="Q141" s="156">
        <f>N141/K141</f>
        <v>0.89516020311868216</v>
      </c>
      <c r="R141" s="289">
        <f>Q157</f>
        <v>0.89605895632348731</v>
      </c>
      <c r="S141" s="157">
        <v>0.70853009259259259</v>
      </c>
      <c r="T141" s="158">
        <v>0.7319444444444444</v>
      </c>
      <c r="U141" s="159"/>
      <c r="V141" s="160">
        <v>33.716666666666612</v>
      </c>
      <c r="W141" s="161"/>
      <c r="X141" s="162"/>
      <c r="Y141" s="292"/>
      <c r="Z141" s="293"/>
      <c r="AA141" s="115">
        <f>M141-J141</f>
        <v>-345.971329708349</v>
      </c>
      <c r="AB141" s="156">
        <f>M141/J141</f>
        <v>0.89516020311868216</v>
      </c>
      <c r="AC141" s="281">
        <f>AB157</f>
        <v>0.8960589563234872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778</v>
      </c>
      <c r="G142" s="103">
        <f t="shared" si="36"/>
        <v>14144.039999999999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2960.6765327695539</v>
      </c>
      <c r="N142" s="106">
        <f>M142/L142</f>
        <v>740.16913319238847</v>
      </c>
      <c r="O142" s="108">
        <f>L142-I142</f>
        <v>0</v>
      </c>
      <c r="P142" s="109">
        <f>N142-K142</f>
        <v>-84.830866807611528</v>
      </c>
      <c r="Q142" s="110">
        <f>N142/K142</f>
        <v>0.89717470689986478</v>
      </c>
      <c r="R142" s="290"/>
      <c r="S142" s="47">
        <v>0.73557870370370371</v>
      </c>
      <c r="T142" s="48">
        <v>0.74652777777777779</v>
      </c>
      <c r="U142" s="111">
        <v>5.2333333333334053</v>
      </c>
      <c r="V142" s="112">
        <v>15.76666666666668</v>
      </c>
      <c r="W142" s="113"/>
      <c r="X142" s="116"/>
      <c r="Y142" s="276"/>
      <c r="Z142" s="277"/>
      <c r="AA142" s="117">
        <f>M142-J142</f>
        <v>-339.32346723044611</v>
      </c>
      <c r="AB142" s="110">
        <f>M142/J142</f>
        <v>0.89717470689986478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7573</v>
      </c>
      <c r="G143" s="103">
        <f t="shared" si="36"/>
        <v>126166.18000000001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2956.2784645413167</v>
      </c>
      <c r="N143" s="106">
        <f>M143/L143</f>
        <v>739.06961613532917</v>
      </c>
      <c r="O143" s="108">
        <f>L143-I143</f>
        <v>0</v>
      </c>
      <c r="P143" s="109">
        <f>N143-K143</f>
        <v>-85.93038386467083</v>
      </c>
      <c r="Q143" s="110">
        <f>N143/K143</f>
        <v>0.8958419589519141</v>
      </c>
      <c r="R143" s="290"/>
      <c r="S143" s="47">
        <v>0.75090277777777781</v>
      </c>
      <c r="T143" s="48">
        <v>0.85763888888888884</v>
      </c>
      <c r="U143" s="111">
        <v>6.3000000000000256</v>
      </c>
      <c r="V143" s="112">
        <v>153.69999999999987</v>
      </c>
      <c r="W143" s="113"/>
      <c r="X143" s="116"/>
      <c r="Y143" s="276"/>
      <c r="Z143" s="277"/>
      <c r="AA143" s="117">
        <f>M143-J143</f>
        <v>-343.72153545868332</v>
      </c>
      <c r="AB143" s="110">
        <f>M143/J143</f>
        <v>0.8958419589519141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2956.9945558675076</v>
      </c>
      <c r="N157" s="138">
        <f>M157/L157</f>
        <v>682.383359046348</v>
      </c>
      <c r="O157" s="139">
        <f>L157-I157</f>
        <v>0</v>
      </c>
      <c r="P157" s="140">
        <f>N157-K157</f>
        <v>-79.155102492113542</v>
      </c>
      <c r="Q157" s="141">
        <f>N157/K157</f>
        <v>0.89605895632348731</v>
      </c>
      <c r="R157" s="291"/>
      <c r="S157" s="142">
        <f>S141</f>
        <v>0.70853009259259259</v>
      </c>
      <c r="T157" s="143">
        <f>INDEX(T141:T156,COUNTA(T141:T156))</f>
        <v>0.85763888888888884</v>
      </c>
      <c r="U157" s="144"/>
      <c r="V157" s="166"/>
      <c r="W157" s="99"/>
      <c r="X157" s="69"/>
      <c r="Y157" s="279"/>
      <c r="Z157" s="280"/>
      <c r="AA157" s="168">
        <f>M157-J157</f>
        <v>-343.00544413249236</v>
      </c>
      <c r="AB157" s="141">
        <f>M157/J157</f>
        <v>0.8960589563234872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2091</v>
      </c>
      <c r="G158" s="148">
        <f t="shared" ref="G158:G161" si="41">E158*F158</f>
        <v>29336.73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2689.38906752411</v>
      </c>
      <c r="N158" s="152">
        <f>M158/L158</f>
        <v>896.46302250803672</v>
      </c>
      <c r="O158" s="154">
        <f>L158-I158</f>
        <v>0</v>
      </c>
      <c r="P158" s="155">
        <f>N158-K158</f>
        <v>-103.53697749196328</v>
      </c>
      <c r="Q158" s="156">
        <f>N158/K158</f>
        <v>0.89646302250803667</v>
      </c>
      <c r="R158" s="289">
        <f>Q174</f>
        <v>0.88213084890333282</v>
      </c>
      <c r="S158" s="157">
        <v>0.70857638888888885</v>
      </c>
      <c r="T158" s="158">
        <v>0.74097222222222225</v>
      </c>
      <c r="U158" s="159"/>
      <c r="V158" s="160">
        <v>46.650000000000098</v>
      </c>
      <c r="W158" s="161"/>
      <c r="X158" s="162"/>
      <c r="Y158" s="292"/>
      <c r="Z158" s="293"/>
      <c r="AA158" s="115">
        <f>M158-J158</f>
        <v>-310.61093247588997</v>
      </c>
      <c r="AB158" s="156">
        <f>M158/J158</f>
        <v>0.89646302250803667</v>
      </c>
      <c r="AC158" s="281">
        <f>AB174</f>
        <v>0.88213084890333282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1249</v>
      </c>
      <c r="G159" s="103">
        <f t="shared" si="41"/>
        <v>22706.82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3135.5648535564774</v>
      </c>
      <c r="N159" s="106">
        <f>M159/L159</f>
        <v>1045.1882845188259</v>
      </c>
      <c r="O159" s="108">
        <f>L159-I159</f>
        <v>0</v>
      </c>
      <c r="P159" s="109">
        <f>N159-K159</f>
        <v>-154.81171548117413</v>
      </c>
      <c r="Q159" s="110">
        <f>N159/K159</f>
        <v>0.87099023709902157</v>
      </c>
      <c r="R159" s="290"/>
      <c r="S159" s="47">
        <v>0.75145833333333334</v>
      </c>
      <c r="T159" s="48">
        <v>0.7680555555555556</v>
      </c>
      <c r="U159" s="111">
        <v>15.099999999999962</v>
      </c>
      <c r="V159" s="112">
        <v>23.900000000000059</v>
      </c>
      <c r="W159" s="113"/>
      <c r="X159" s="116"/>
      <c r="Y159" s="276"/>
      <c r="Z159" s="277"/>
      <c r="AA159" s="117">
        <f>M159-J159</f>
        <v>-464.43514644352263</v>
      </c>
      <c r="AB159" s="110">
        <f>M159/J159</f>
        <v>0.87099023709902146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5824</v>
      </c>
      <c r="G160" s="103">
        <f t="shared" si="41"/>
        <v>83166.720000000001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3129.3134328358215</v>
      </c>
      <c r="N160" s="106">
        <f>M160/L160</f>
        <v>1043.1044776119404</v>
      </c>
      <c r="O160" s="108">
        <f>L160-I160</f>
        <v>0</v>
      </c>
      <c r="P160" s="109">
        <f>N160-K160</f>
        <v>-156.89552238805959</v>
      </c>
      <c r="Q160" s="110">
        <f>N160/K160</f>
        <v>0.86925373134328365</v>
      </c>
      <c r="R160" s="290"/>
      <c r="S160" s="47">
        <v>0.77939814814814812</v>
      </c>
      <c r="T160" s="48">
        <v>0.8569444444444444</v>
      </c>
      <c r="U160" s="111">
        <v>16.333333333333222</v>
      </c>
      <c r="V160" s="112">
        <v>111.66666666666664</v>
      </c>
      <c r="W160" s="113">
        <v>0.8569444444444444</v>
      </c>
      <c r="X160" s="116">
        <v>0.90902777777777777</v>
      </c>
      <c r="Y160" s="276"/>
      <c r="Z160" s="277"/>
      <c r="AA160" s="117">
        <f>M160-J160</f>
        <v>-470.68656716417854</v>
      </c>
      <c r="AB160" s="110">
        <f>M160/J160</f>
        <v>0.86925373134328376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5438</v>
      </c>
      <c r="G161" s="103">
        <f t="shared" si="41"/>
        <v>76295.14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2689.8598516075858</v>
      </c>
      <c r="N161" s="106">
        <f>M161/L161</f>
        <v>896.6199505358619</v>
      </c>
      <c r="O161" s="108">
        <f>L161-I161</f>
        <v>0</v>
      </c>
      <c r="P161" s="109">
        <f>N161-K161</f>
        <v>-103.3800494641381</v>
      </c>
      <c r="Q161" s="110">
        <f>N161/K161</f>
        <v>0.89661995053586185</v>
      </c>
      <c r="R161" s="290"/>
      <c r="S161" s="47">
        <v>0.90902777777777777</v>
      </c>
      <c r="T161" s="48">
        <v>0.99326388888888884</v>
      </c>
      <c r="U161" s="111">
        <v>75.000000000000057</v>
      </c>
      <c r="V161" s="112">
        <v>121.29999999999994</v>
      </c>
      <c r="W161" s="113"/>
      <c r="X161" s="116"/>
      <c r="Y161" s="276"/>
      <c r="Z161" s="277"/>
      <c r="AA161" s="117">
        <f>M161-J161</f>
        <v>-310.14014839241418</v>
      </c>
      <c r="AB161" s="110">
        <f>M161/J161</f>
        <v>0.89661995053586196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2911.0318013809983</v>
      </c>
      <c r="N174" s="138">
        <f t="shared" ref="N174:N180" si="45">M174/L174</f>
        <v>970.34393379366611</v>
      </c>
      <c r="O174" s="139">
        <f t="shared" ref="O174:O180" si="46">L174-I174</f>
        <v>0</v>
      </c>
      <c r="P174" s="140">
        <f t="shared" ref="P174:P180" si="47">N174-K174</f>
        <v>-129.65606620633389</v>
      </c>
      <c r="Q174" s="141">
        <f t="shared" ref="Q174:Q180" si="48">N174/K174</f>
        <v>0.88213084890333282</v>
      </c>
      <c r="R174" s="291"/>
      <c r="S174" s="142">
        <f>S158</f>
        <v>0.70857638888888885</v>
      </c>
      <c r="T174" s="143">
        <f>INDEX(T158:T173,COUNTA(T158:T173))</f>
        <v>0.99326388888888884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-388.96819861900167</v>
      </c>
      <c r="AB174" s="141">
        <f t="shared" ref="AB174:AB180" si="50">M174/J174</f>
        <v>0.88213084890333282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1447</v>
      </c>
      <c r="G175" s="148">
        <f t="shared" ref="G175:G180" si="51">E175*F175</f>
        <v>26306.46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3128.6486486486465</v>
      </c>
      <c r="N175" s="152">
        <f t="shared" si="45"/>
        <v>1042.8828828828821</v>
      </c>
      <c r="O175" s="154">
        <f t="shared" si="46"/>
        <v>0</v>
      </c>
      <c r="P175" s="155">
        <f t="shared" si="47"/>
        <v>-157.11711711711791</v>
      </c>
      <c r="Q175" s="156">
        <f t="shared" si="48"/>
        <v>0.86906906906906845</v>
      </c>
      <c r="R175" s="289">
        <f>Q191</f>
        <v>0.87912556498813077</v>
      </c>
      <c r="S175" s="157">
        <v>0.7085069444444444</v>
      </c>
      <c r="T175" s="158">
        <v>0.72777777777777775</v>
      </c>
      <c r="U175" s="159"/>
      <c r="V175" s="160">
        <v>27.750000000000021</v>
      </c>
      <c r="W175" s="158"/>
      <c r="X175" s="169"/>
      <c r="Y175" s="292"/>
      <c r="Z175" s="293"/>
      <c r="AA175" s="171">
        <f t="shared" si="49"/>
        <v>-471.35135135135351</v>
      </c>
      <c r="AB175" s="156">
        <f t="shared" si="50"/>
        <v>0.86906906906906845</v>
      </c>
      <c r="AC175" s="281">
        <f>AB191</f>
        <v>0.87912556498813088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1870</v>
      </c>
      <c r="G176" s="103">
        <f t="shared" si="51"/>
        <v>33996.6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2690.6474820143803</v>
      </c>
      <c r="N176" s="106">
        <f t="shared" si="45"/>
        <v>672.66187050359508</v>
      </c>
      <c r="O176" s="108">
        <f t="shared" si="46"/>
        <v>0</v>
      </c>
      <c r="P176" s="109">
        <f t="shared" si="47"/>
        <v>-77.338129496404918</v>
      </c>
      <c r="Q176" s="110">
        <f t="shared" si="48"/>
        <v>0.89688249400479347</v>
      </c>
      <c r="R176" s="290"/>
      <c r="S176" s="47">
        <v>0.73909722222222218</v>
      </c>
      <c r="T176" s="48">
        <v>0.7680555555555556</v>
      </c>
      <c r="U176" s="111">
        <v>16.29999999999999</v>
      </c>
      <c r="V176" s="112">
        <v>41.700000000000124</v>
      </c>
      <c r="W176" s="113"/>
      <c r="X176" s="13"/>
      <c r="Y176" s="276"/>
      <c r="Z176" s="277"/>
      <c r="AA176" s="172">
        <f t="shared" si="49"/>
        <v>-309.35251798561967</v>
      </c>
      <c r="AB176" s="110">
        <f t="shared" si="50"/>
        <v>0.89688249400479347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2651</v>
      </c>
      <c r="G177" s="103">
        <f t="shared" si="51"/>
        <v>65797.820000000007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2928.3829395520115</v>
      </c>
      <c r="N177" s="106">
        <f t="shared" si="45"/>
        <v>732.09573488800288</v>
      </c>
      <c r="O177" s="108">
        <f t="shared" si="46"/>
        <v>0</v>
      </c>
      <c r="P177" s="109">
        <f t="shared" si="47"/>
        <v>-92.90426511199712</v>
      </c>
      <c r="Q177" s="110">
        <f t="shared" si="48"/>
        <v>0.8873887695612156</v>
      </c>
      <c r="R177" s="290"/>
      <c r="S177" s="47">
        <v>0.77847222222222223</v>
      </c>
      <c r="T177" s="48">
        <v>0.81619212962962961</v>
      </c>
      <c r="U177" s="111">
        <v>14.999999999999947</v>
      </c>
      <c r="V177" s="112">
        <v>54.316666666666634</v>
      </c>
      <c r="W177" s="113"/>
      <c r="X177" s="13"/>
      <c r="Y177" s="276"/>
      <c r="Z177" s="277"/>
      <c r="AA177" s="172">
        <f t="shared" si="49"/>
        <v>-371.61706044798848</v>
      </c>
      <c r="AB177" s="110">
        <f t="shared" si="50"/>
        <v>0.8873887695612156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2054</v>
      </c>
      <c r="G178" s="103">
        <f t="shared" si="51"/>
        <v>51411.62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2928.4752475247469</v>
      </c>
      <c r="N178" s="106">
        <f t="shared" si="45"/>
        <v>732.11881188118673</v>
      </c>
      <c r="O178" s="108">
        <f t="shared" si="46"/>
        <v>0</v>
      </c>
      <c r="P178" s="109">
        <f t="shared" si="47"/>
        <v>-92.88118811881327</v>
      </c>
      <c r="Q178" s="110">
        <f t="shared" si="48"/>
        <v>0.88741674167416573</v>
      </c>
      <c r="R178" s="290"/>
      <c r="S178" s="47">
        <v>0.82638888888888884</v>
      </c>
      <c r="T178" s="48">
        <v>0.85561342592592593</v>
      </c>
      <c r="U178" s="111">
        <v>14.683333333333284</v>
      </c>
      <c r="V178" s="112">
        <v>42.083333333333414</v>
      </c>
      <c r="W178" s="113">
        <v>0.85561342592592593</v>
      </c>
      <c r="X178" s="116">
        <v>0.90834490740740736</v>
      </c>
      <c r="Y178" s="276"/>
      <c r="Z178" s="277"/>
      <c r="AA178" s="172">
        <f t="shared" si="49"/>
        <v>-371.52475247525308</v>
      </c>
      <c r="AB178" s="110">
        <f t="shared" si="50"/>
        <v>0.88741674167416573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2085</v>
      </c>
      <c r="G179" s="103">
        <f t="shared" si="51"/>
        <v>37905.300000000003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3128.8036681950757</v>
      </c>
      <c r="N179" s="106">
        <f t="shared" si="45"/>
        <v>1042.9345560650252</v>
      </c>
      <c r="O179" s="108">
        <f t="shared" si="46"/>
        <v>0</v>
      </c>
      <c r="P179" s="109">
        <f t="shared" si="47"/>
        <v>-157.06544393497484</v>
      </c>
      <c r="Q179" s="110">
        <f t="shared" si="48"/>
        <v>0.86911213005418764</v>
      </c>
      <c r="R179" s="290"/>
      <c r="S179" s="47">
        <v>0.90834490740740736</v>
      </c>
      <c r="T179" s="48">
        <v>0.93611111111111112</v>
      </c>
      <c r="U179" s="111">
        <v>75.933333333333266</v>
      </c>
      <c r="V179" s="112">
        <v>39.983333333333405</v>
      </c>
      <c r="W179" s="113"/>
      <c r="X179" s="116"/>
      <c r="Y179" s="276"/>
      <c r="Z179" s="277"/>
      <c r="AA179" s="172">
        <f t="shared" si="49"/>
        <v>-471.19633180492428</v>
      </c>
      <c r="AB179" s="110">
        <f t="shared" si="50"/>
        <v>0.86911213005418775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3536</v>
      </c>
      <c r="G180" s="121">
        <f t="shared" si="51"/>
        <v>50494.079999999994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3129.2035398230068</v>
      </c>
      <c r="N180" s="106">
        <f t="shared" si="45"/>
        <v>1043.067846607669</v>
      </c>
      <c r="O180" s="108">
        <f t="shared" si="46"/>
        <v>0</v>
      </c>
      <c r="P180" s="109">
        <f t="shared" si="47"/>
        <v>-156.93215339233097</v>
      </c>
      <c r="Q180" s="110">
        <f t="shared" si="48"/>
        <v>0.86922320550639087</v>
      </c>
      <c r="R180" s="290"/>
      <c r="S180" s="47">
        <v>0.9473611111111111</v>
      </c>
      <c r="T180" s="48">
        <v>0.99444444444444446</v>
      </c>
      <c r="U180" s="111">
        <v>16.199999999999974</v>
      </c>
      <c r="V180" s="112">
        <v>67.80000000000004</v>
      </c>
      <c r="W180" s="113"/>
      <c r="X180" s="50"/>
      <c r="Y180" s="276"/>
      <c r="Z180" s="277"/>
      <c r="AA180" s="172">
        <f t="shared" si="49"/>
        <v>-470.79646017699315</v>
      </c>
      <c r="AB180" s="110">
        <f t="shared" si="50"/>
        <v>0.86922320550639076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2989.0269209596449</v>
      </c>
      <c r="N191" s="138">
        <f>M191/L191</f>
        <v>854.00769170275566</v>
      </c>
      <c r="O191" s="139">
        <f>L191-I191</f>
        <v>0</v>
      </c>
      <c r="P191" s="140">
        <f>N191-K191</f>
        <v>-117.42087972581578</v>
      </c>
      <c r="Q191" s="141">
        <f>N191/K191</f>
        <v>0.87912556498813077</v>
      </c>
      <c r="R191" s="291"/>
      <c r="S191" s="142">
        <f>S175</f>
        <v>0.7085069444444444</v>
      </c>
      <c r="T191" s="143">
        <f>INDEX(T175:T190,COUNTA(T175:T190))</f>
        <v>0.99444444444444446</v>
      </c>
      <c r="U191" s="144"/>
      <c r="V191" s="166"/>
      <c r="W191" s="167"/>
      <c r="X191" s="138"/>
      <c r="Y191" s="279"/>
      <c r="Z191" s="280"/>
      <c r="AA191" s="174">
        <f>M191-J191</f>
        <v>-410.97307904035506</v>
      </c>
      <c r="AB191" s="141">
        <f>M191/J191</f>
        <v>0.87912556498813088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75" priority="1" operator="greaterThan">
      <formula>0</formula>
    </cfRule>
  </conditionalFormatting>
  <conditionalFormatting sqref="P5:P191 AA5:AA191">
    <cfRule type="cellIs" dxfId="74" priority="4" operator="lessThan">
      <formula>0</formula>
    </cfRule>
  </conditionalFormatting>
  <conditionalFormatting sqref="Q5:Q191 AB5:AB191">
    <cfRule type="cellIs" dxfId="73" priority="2" operator="greaterThan">
      <formula>1</formula>
    </cfRule>
    <cfRule type="cellIs" dxfId="72" priority="3" operator="lessThan">
      <formula>0.8</formula>
    </cfRule>
  </conditionalFormatting>
  <conditionalFormatting sqref="AC5:AC6 R5:R191 AC107:AC112">
    <cfRule type="cellIs" dxfId="71" priority="5" operator="lessThan">
      <formula>0.8</formula>
    </cfRule>
  </conditionalFormatting>
  <conditionalFormatting sqref="AC12:AC20">
    <cfRule type="cellIs" dxfId="70" priority="15" operator="lessThan">
      <formula>0.8</formula>
    </cfRule>
  </conditionalFormatting>
  <conditionalFormatting sqref="AC22:AC27">
    <cfRule type="cellIs" dxfId="69" priority="14" operator="lessThan">
      <formula>0.8</formula>
    </cfRule>
  </conditionalFormatting>
  <conditionalFormatting sqref="AC39:AC44">
    <cfRule type="cellIs" dxfId="68" priority="12" operator="lessThan">
      <formula>0.8</formula>
    </cfRule>
  </conditionalFormatting>
  <conditionalFormatting sqref="AC56">
    <cfRule type="cellIs" dxfId="67" priority="13" operator="lessThan">
      <formula>0.8</formula>
    </cfRule>
  </conditionalFormatting>
  <conditionalFormatting sqref="AC73">
    <cfRule type="cellIs" dxfId="66" priority="7" operator="lessThan">
      <formula>0.8</formula>
    </cfRule>
  </conditionalFormatting>
  <conditionalFormatting sqref="AC90:AC95">
    <cfRule type="cellIs" dxfId="65" priority="6" operator="lessThan">
      <formula>0.8</formula>
    </cfRule>
  </conditionalFormatting>
  <conditionalFormatting sqref="AC124">
    <cfRule type="cellIs" dxfId="64" priority="11" operator="lessThan">
      <formula>0.8</formula>
    </cfRule>
  </conditionalFormatting>
  <conditionalFormatting sqref="AC141">
    <cfRule type="cellIs" dxfId="63" priority="10" operator="lessThan">
      <formula>0.8</formula>
    </cfRule>
  </conditionalFormatting>
  <conditionalFormatting sqref="AC158">
    <cfRule type="cellIs" dxfId="62" priority="9" operator="lessThan">
      <formula>0.8</formula>
    </cfRule>
  </conditionalFormatting>
  <conditionalFormatting sqref="AC175:AC180">
    <cfRule type="cellIs" dxfId="61" priority="8" operator="lessThan">
      <formula>0.8</formula>
    </cfRule>
  </conditionalFormatting>
  <dataValidations count="1">
    <dataValidation type="list" allowBlank="1" showInputMessage="1" showErrorMessage="1" sqref="Y5:Z191" xr:uid="{9D647457-3B79-43A2-86D2-A2614033E522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20E8-BEF6-4347-98F2-5D7E7E021E79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J41" sqref="J41"/>
      <selection pane="bottomLeft" activeCell="K52" sqref="K5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52760</v>
      </c>
      <c r="E1" s="88" t="s">
        <v>3</v>
      </c>
      <c r="F1" s="89">
        <f>SUM(G5:G123)</f>
        <v>2792070.7800000007</v>
      </c>
      <c r="G1" s="90" t="s">
        <v>84</v>
      </c>
      <c r="H1" s="91">
        <f>L21+L38+L55+L72+L89+L106+L123</f>
        <v>135.16666666666666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46056</v>
      </c>
      <c r="B2" s="332"/>
      <c r="C2" s="92" t="s">
        <v>40</v>
      </c>
      <c r="D2" s="93">
        <f>AVERAGE(N21,N38,N55,N72,N89,N106,N123)</f>
        <v>144.76853069379783</v>
      </c>
      <c r="E2" s="93" t="s">
        <v>91</v>
      </c>
      <c r="F2" s="94">
        <f>F1/D1</f>
        <v>52.920219484457938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46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177</v>
      </c>
      <c r="C5" s="362" t="s">
        <v>178</v>
      </c>
      <c r="D5" s="362"/>
      <c r="E5" s="147">
        <v>19.7</v>
      </c>
      <c r="F5" s="151">
        <v>3399</v>
      </c>
      <c r="G5" s="148">
        <f t="shared" ref="G5:G8" si="0">E5*F5</f>
        <v>66960.3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1078.3819511765225</v>
      </c>
      <c r="N5" s="152">
        <f>M5/L5</f>
        <v>82.952457782809432</v>
      </c>
      <c r="O5" s="154">
        <f>L5-I5</f>
        <v>0</v>
      </c>
      <c r="P5" s="155">
        <f>N5-K5</f>
        <v>-9.3552345248828743</v>
      </c>
      <c r="Q5" s="156">
        <f>N5/K5</f>
        <v>0.89865162598043558</v>
      </c>
      <c r="R5" s="289">
        <f>Q21</f>
        <v>0.89146760196458341</v>
      </c>
      <c r="S5" s="157">
        <v>0.20833333333333334</v>
      </c>
      <c r="T5" s="158">
        <v>0.33966435185185184</v>
      </c>
      <c r="U5" s="159"/>
      <c r="V5" s="160">
        <v>189.11666666666665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-121.61804882347747</v>
      </c>
      <c r="AF5" s="132">
        <f>M5/J5</f>
        <v>0.89865162598043546</v>
      </c>
      <c r="AG5" s="373">
        <f>AF21</f>
        <v>0.8914676019645833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56.77</v>
      </c>
      <c r="F6" s="102">
        <v>3586</v>
      </c>
      <c r="G6" s="103">
        <f t="shared" si="0"/>
        <v>203577.22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1777.9369232888032</v>
      </c>
      <c r="N6" s="106">
        <f>M6/L6</f>
        <v>71.117476931552133</v>
      </c>
      <c r="O6" s="108">
        <f>L6-I6</f>
        <v>0</v>
      </c>
      <c r="P6" s="109">
        <f>N6-K6</f>
        <v>-8.8825230684478669</v>
      </c>
      <c r="Q6" s="110">
        <f>N6/K6</f>
        <v>0.88896846164440169</v>
      </c>
      <c r="R6" s="290"/>
      <c r="S6" s="47">
        <v>0.34305555555555556</v>
      </c>
      <c r="T6" s="48">
        <v>0.42709490740740741</v>
      </c>
      <c r="U6" s="111">
        <v>4.8833333333333506</v>
      </c>
      <c r="V6" s="112">
        <v>121.01666666666667</v>
      </c>
      <c r="W6" s="113"/>
      <c r="X6" s="116"/>
      <c r="Y6" s="12"/>
      <c r="Z6" s="198"/>
      <c r="AA6" s="276"/>
      <c r="AB6" s="277"/>
      <c r="AC6" s="12">
        <v>4</v>
      </c>
      <c r="AD6" s="198"/>
      <c r="AE6" s="117">
        <f>M6-J6</f>
        <v>-222.0630767111968</v>
      </c>
      <c r="AF6" s="110">
        <f>M6/J6</f>
        <v>0.88896846164440158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2055</v>
      </c>
      <c r="G7" s="103">
        <f t="shared" si="0"/>
        <v>158933.70000000001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1780.0769971126085</v>
      </c>
      <c r="N7" s="106">
        <f>M7/L7</f>
        <v>71.203079884504348</v>
      </c>
      <c r="O7" s="108">
        <f>L7-I7</f>
        <v>0</v>
      </c>
      <c r="P7" s="109">
        <f>N7-K7</f>
        <v>-8.7969201154956522</v>
      </c>
      <c r="Q7" s="110">
        <f>N7/K7</f>
        <v>0.89003849855630435</v>
      </c>
      <c r="R7" s="290"/>
      <c r="S7" s="47">
        <v>0.43055555555555558</v>
      </c>
      <c r="T7" s="48">
        <v>0.47865740740740742</v>
      </c>
      <c r="U7" s="111">
        <v>4.9833333333333663</v>
      </c>
      <c r="V7" s="112">
        <v>69.266666666666652</v>
      </c>
      <c r="W7" s="113">
        <v>0.47865740740740742</v>
      </c>
      <c r="X7" s="116">
        <v>0.51768518518518514</v>
      </c>
      <c r="Y7" s="12"/>
      <c r="Z7" s="198"/>
      <c r="AA7" s="276"/>
      <c r="AB7" s="277"/>
      <c r="AC7" s="12">
        <v>2</v>
      </c>
      <c r="AD7" s="198"/>
      <c r="AE7" s="117">
        <f>M7-J7</f>
        <v>-219.92300288739148</v>
      </c>
      <c r="AF7" s="110">
        <f>M7/J7</f>
        <v>0.89003849855630424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4798</v>
      </c>
      <c r="G8" s="103">
        <f t="shared" si="0"/>
        <v>285576.96000000002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1782.1708625670651</v>
      </c>
      <c r="N8" s="106">
        <f>M8/L8</f>
        <v>71.286834502682609</v>
      </c>
      <c r="O8" s="108">
        <f>L8-I8</f>
        <v>0</v>
      </c>
      <c r="P8" s="109">
        <f>N8-K8</f>
        <v>-8.7131654973173909</v>
      </c>
      <c r="Q8" s="110">
        <f>N8/K8</f>
        <v>0.89108543128353257</v>
      </c>
      <c r="R8" s="290"/>
      <c r="S8" s="47">
        <v>0.51768518518518514</v>
      </c>
      <c r="T8" s="48">
        <v>0.62986111111111109</v>
      </c>
      <c r="U8" s="111">
        <v>56.19999999999991</v>
      </c>
      <c r="V8" s="112">
        <v>161.53333333333339</v>
      </c>
      <c r="W8" s="113"/>
      <c r="X8" s="116"/>
      <c r="Y8" s="12"/>
      <c r="Z8" s="198"/>
      <c r="AA8" s="276"/>
      <c r="AB8" s="277"/>
      <c r="AC8" s="12">
        <v>5</v>
      </c>
      <c r="AD8" s="198"/>
      <c r="AE8" s="117">
        <f>M8-J8</f>
        <v>-217.82913743293489</v>
      </c>
      <c r="AF8" s="110">
        <f>M8/J8</f>
        <v>0.89108543128353257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1604.64168353625</v>
      </c>
      <c r="N21" s="138">
        <f>M21/L21</f>
        <v>72.938258342556821</v>
      </c>
      <c r="O21" s="139">
        <f>L21-I21</f>
        <v>0</v>
      </c>
      <c r="P21" s="140">
        <f>N21-K21</f>
        <v>-8.8799234756249916</v>
      </c>
      <c r="Q21" s="141">
        <f>N21/K21</f>
        <v>0.89146760196458341</v>
      </c>
      <c r="R21" s="291"/>
      <c r="S21" s="142">
        <f>S5</f>
        <v>0.20833333333333334</v>
      </c>
      <c r="T21" s="143">
        <f>INDEX(T5:T20,COUNTA(T5:T20))</f>
        <v>0.62986111111111109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15</v>
      </c>
      <c r="AD21" s="180">
        <f>SUM(AD5:AD20)</f>
        <v>0</v>
      </c>
      <c r="AE21" s="168">
        <f>M21-J21</f>
        <v>-195.35831646375004</v>
      </c>
      <c r="AF21" s="141">
        <f>M21/J21</f>
        <v>0.8914676019645833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196</v>
      </c>
      <c r="D22" s="288"/>
      <c r="E22" s="147">
        <v>53.76</v>
      </c>
      <c r="F22" s="159">
        <v>3362</v>
      </c>
      <c r="G22" s="148">
        <f t="shared" ref="G22:G25" si="5">E22*F22</f>
        <v>180741.12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1778.0520052886736</v>
      </c>
      <c r="N22" s="152">
        <f>M22/L22</f>
        <v>88.902600264433687</v>
      </c>
      <c r="O22" s="154">
        <f>L22-I22</f>
        <v>0</v>
      </c>
      <c r="P22" s="155">
        <f>N22-K22</f>
        <v>-11.097399735566313</v>
      </c>
      <c r="Q22" s="156">
        <f>N22/K22</f>
        <v>0.88902600264433684</v>
      </c>
      <c r="R22" s="289">
        <f>Q38</f>
        <v>0.88951706892773219</v>
      </c>
      <c r="S22" s="157">
        <v>0.29166666666666669</v>
      </c>
      <c r="T22" s="158">
        <v>0.3704513888888889</v>
      </c>
      <c r="U22" s="159"/>
      <c r="V22" s="160">
        <v>113.44999999999999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-221.94799471132637</v>
      </c>
      <c r="AF22" s="156">
        <f>M22/J22</f>
        <v>0.88902600264433684</v>
      </c>
      <c r="AG22" s="358">
        <f>AF38</f>
        <v>0.8895170689277323</v>
      </c>
    </row>
    <row r="23" spans="1:33" ht="15.75" customHeight="1">
      <c r="A23" s="295"/>
      <c r="B23" s="163" t="s">
        <v>185</v>
      </c>
      <c r="C23" s="274" t="s">
        <v>225</v>
      </c>
      <c r="D23" s="275"/>
      <c r="E23" s="101">
        <v>65.400000000000006</v>
      </c>
      <c r="F23" s="111">
        <v>570</v>
      </c>
      <c r="G23" s="103">
        <f t="shared" si="5"/>
        <v>37278</v>
      </c>
      <c r="H23" s="26"/>
      <c r="I23" s="107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1781.2500000000034</v>
      </c>
      <c r="N23" s="106">
        <f>M23/L23</f>
        <v>74.218750000000142</v>
      </c>
      <c r="O23" s="108">
        <f>L23-I23</f>
        <v>0</v>
      </c>
      <c r="P23" s="109">
        <f>N23-K23</f>
        <v>-9.1145833333331865</v>
      </c>
      <c r="Q23" s="110">
        <f>N23/K23</f>
        <v>0.89062500000000178</v>
      </c>
      <c r="R23" s="290"/>
      <c r="S23" s="47">
        <v>0.37361111111111112</v>
      </c>
      <c r="T23" s="48">
        <v>0.38694444444444442</v>
      </c>
      <c r="U23" s="111">
        <v>4.5499999999999918</v>
      </c>
      <c r="V23" s="112">
        <v>19.199999999999964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-218.74999999999659</v>
      </c>
      <c r="AF23" s="110">
        <f>M23/J23</f>
        <v>0.89062500000000167</v>
      </c>
      <c r="AG23" s="359"/>
    </row>
    <row r="24" spans="1:33" ht="15.75" customHeight="1">
      <c r="A24" s="295"/>
      <c r="B24" s="163" t="s">
        <v>185</v>
      </c>
      <c r="C24" s="274" t="s">
        <v>195</v>
      </c>
      <c r="D24" s="275"/>
      <c r="E24" s="101">
        <v>59.54</v>
      </c>
      <c r="F24" s="111">
        <v>3055</v>
      </c>
      <c r="G24" s="103">
        <f t="shared" si="5"/>
        <v>181894.7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1779.323734023621</v>
      </c>
      <c r="N24" s="106">
        <f>M24/L24</f>
        <v>77.361901479287866</v>
      </c>
      <c r="O24" s="108">
        <f>L24-I24</f>
        <v>0</v>
      </c>
      <c r="P24" s="109">
        <f>N24-K24</f>
        <v>-9.5946202598425714</v>
      </c>
      <c r="Q24" s="110">
        <f>N24/K24</f>
        <v>0.88966186701181038</v>
      </c>
      <c r="R24" s="290"/>
      <c r="S24" s="47">
        <v>0.39027777777777778</v>
      </c>
      <c r="T24" s="48">
        <v>0.46181712962962962</v>
      </c>
      <c r="U24" s="111">
        <v>4.8000000000000309</v>
      </c>
      <c r="V24" s="112">
        <v>103.01666666666665</v>
      </c>
      <c r="W24" s="113">
        <v>0.46181712962962962</v>
      </c>
      <c r="X24" s="116">
        <v>0.5</v>
      </c>
      <c r="Y24" s="12"/>
      <c r="Z24" s="198"/>
      <c r="AA24" s="276"/>
      <c r="AB24" s="277"/>
      <c r="AC24" s="12">
        <v>3</v>
      </c>
      <c r="AD24" s="198"/>
      <c r="AE24" s="117">
        <f>M24-J24</f>
        <v>-220.676265976379</v>
      </c>
      <c r="AF24" s="110">
        <f>M24/J24</f>
        <v>0.88966186701181049</v>
      </c>
      <c r="AG24" s="359"/>
    </row>
    <row r="25" spans="1:33" ht="15.75" customHeight="1">
      <c r="A25" s="295"/>
      <c r="B25" s="163" t="s">
        <v>185</v>
      </c>
      <c r="C25" s="274" t="s">
        <v>197</v>
      </c>
      <c r="D25" s="275"/>
      <c r="E25" s="101">
        <v>71.55</v>
      </c>
      <c r="F25" s="111">
        <v>2055</v>
      </c>
      <c r="G25" s="103">
        <f t="shared" si="5"/>
        <v>147035.25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1777.5108121095607</v>
      </c>
      <c r="N25" s="106">
        <f>M25/L25</f>
        <v>80.795946004980024</v>
      </c>
      <c r="O25" s="108">
        <f>L25-I25</f>
        <v>0</v>
      </c>
      <c r="P25" s="109">
        <f>N25-K25</f>
        <v>-10.113144904110882</v>
      </c>
      <c r="Q25" s="110">
        <f>N25/K25</f>
        <v>0.88875540605478032</v>
      </c>
      <c r="R25" s="290"/>
      <c r="S25" s="47">
        <v>0.5</v>
      </c>
      <c r="T25" s="48">
        <v>0.54817129629629635</v>
      </c>
      <c r="U25" s="111">
        <v>54.983333333333348</v>
      </c>
      <c r="V25" s="112">
        <v>69.366666666666745</v>
      </c>
      <c r="W25" s="113"/>
      <c r="X25" s="116"/>
      <c r="Y25" s="12"/>
      <c r="Z25" s="198"/>
      <c r="AA25" s="276"/>
      <c r="AB25" s="277"/>
      <c r="AC25" s="12">
        <v>1</v>
      </c>
      <c r="AD25" s="198"/>
      <c r="AE25" s="117">
        <f>M25-J25</f>
        <v>-222.48918789043933</v>
      </c>
      <c r="AF25" s="110">
        <f>M25/J25</f>
        <v>0.88875540605478032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22.25</v>
      </c>
      <c r="J38" s="137">
        <f t="shared" si="6"/>
        <v>2000</v>
      </c>
      <c r="K38" s="138">
        <f t="shared" ref="K38" si="7">J38/I38</f>
        <v>89.887640449438209</v>
      </c>
      <c r="L38" s="136">
        <f t="shared" ref="L38:M38" si="8">AVERAGE(L22:L37)</f>
        <v>22.25</v>
      </c>
      <c r="M38" s="137">
        <f t="shared" si="8"/>
        <v>1779.0341378554647</v>
      </c>
      <c r="N38" s="138">
        <f>M38/L38</f>
        <v>79.956590465414138</v>
      </c>
      <c r="O38" s="139">
        <f>L38-I38</f>
        <v>0</v>
      </c>
      <c r="P38" s="140">
        <f>N38-K38</f>
        <v>-9.9310499840240709</v>
      </c>
      <c r="Q38" s="141">
        <f>N38/K38</f>
        <v>0.88951706892773219</v>
      </c>
      <c r="R38" s="291"/>
      <c r="S38" s="142">
        <f>S22</f>
        <v>0.29166666666666669</v>
      </c>
      <c r="T38" s="143">
        <f>INDEX(T22:T37,COUNTA(T22:T37))</f>
        <v>0.54817129629629635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7</v>
      </c>
      <c r="AD38" s="180">
        <f>SUM(AD22:AD37)</f>
        <v>0</v>
      </c>
      <c r="AE38" s="168">
        <f>M38-J38</f>
        <v>-220.96586214453532</v>
      </c>
      <c r="AF38" s="141">
        <f>M38/J38</f>
        <v>0.8895170689277323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192</v>
      </c>
      <c r="D39" s="288"/>
      <c r="E39" s="147">
        <v>59.34</v>
      </c>
      <c r="F39" s="97">
        <v>1415</v>
      </c>
      <c r="G39" s="148">
        <f t="shared" ref="G39:G41" si="9">E39*F39</f>
        <v>83966.1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1779.8742138364769</v>
      </c>
      <c r="N39" s="152">
        <f>M39/L39</f>
        <v>74.161425576519875</v>
      </c>
      <c r="O39" s="154">
        <f>L39-I39</f>
        <v>0</v>
      </c>
      <c r="P39" s="155">
        <f>N39-K39</f>
        <v>-9.1719077568134537</v>
      </c>
      <c r="Q39" s="156">
        <f>N39/K39</f>
        <v>0.88993710691823857</v>
      </c>
      <c r="R39" s="289">
        <f>Q55</f>
        <v>0.88959390110217751</v>
      </c>
      <c r="S39" s="157">
        <v>0.291875</v>
      </c>
      <c r="T39" s="158">
        <v>0.32500000000000001</v>
      </c>
      <c r="U39" s="159"/>
      <c r="V39" s="160">
        <v>47.700000000000024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-220.12578616352312</v>
      </c>
      <c r="AF39" s="156">
        <f>M39/J39</f>
        <v>0.88993710691823846</v>
      </c>
      <c r="AG39" s="281">
        <f>AF55</f>
        <v>0.88959390110217751</v>
      </c>
    </row>
    <row r="40" spans="1:33" ht="15.75" customHeight="1">
      <c r="A40" s="285"/>
      <c r="B40" s="163" t="s">
        <v>185</v>
      </c>
      <c r="C40" s="274" t="s">
        <v>187</v>
      </c>
      <c r="D40" s="275"/>
      <c r="E40" s="101">
        <v>58.67</v>
      </c>
      <c r="F40" s="102">
        <v>3476</v>
      </c>
      <c r="G40" s="103">
        <f t="shared" si="9"/>
        <v>203936.92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1779.016206994598</v>
      </c>
      <c r="N40" s="106">
        <f>M40/L40</f>
        <v>77.348530738895562</v>
      </c>
      <c r="O40" s="108">
        <f>L40-I40</f>
        <v>0</v>
      </c>
      <c r="P40" s="109">
        <f>N40-K40</f>
        <v>-9.6079910002348754</v>
      </c>
      <c r="Q40" s="110">
        <f>N40/K40</f>
        <v>0.88950810349729892</v>
      </c>
      <c r="R40" s="290"/>
      <c r="S40" s="47">
        <v>0.32847222222222222</v>
      </c>
      <c r="T40" s="48">
        <v>0.40988425925925925</v>
      </c>
      <c r="U40" s="111">
        <v>4.9999999999999822</v>
      </c>
      <c r="V40" s="112">
        <v>117.23333333333332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-220.98379300540205</v>
      </c>
      <c r="AF40" s="110">
        <f>M40/J40</f>
        <v>0.88950810349729903</v>
      </c>
      <c r="AG40" s="282"/>
    </row>
    <row r="41" spans="1:33" ht="15.75" customHeight="1">
      <c r="A41" s="285"/>
      <c r="B41" s="163" t="s">
        <v>185</v>
      </c>
      <c r="C41" s="274" t="s">
        <v>194</v>
      </c>
      <c r="D41" s="275"/>
      <c r="E41" s="101">
        <v>47.37</v>
      </c>
      <c r="F41" s="102">
        <v>2085</v>
      </c>
      <c r="G41" s="103">
        <f t="shared" si="9"/>
        <v>98766.45</v>
      </c>
      <c r="H41" s="26"/>
      <c r="I41" s="104">
        <v>21</v>
      </c>
      <c r="J41" s="105">
        <v>2000</v>
      </c>
      <c r="K41" s="106">
        <f t="shared" si="1"/>
        <v>95.238095238095241</v>
      </c>
      <c r="L41" s="107">
        <v>21</v>
      </c>
      <c r="M41" s="105">
        <f>F41/V41*60</f>
        <v>1778.6729857819903</v>
      </c>
      <c r="N41" s="106">
        <f>M41/L41</f>
        <v>84.69871360866621</v>
      </c>
      <c r="O41" s="108">
        <f>L41-I41</f>
        <v>0</v>
      </c>
      <c r="P41" s="109">
        <f>N41-K41</f>
        <v>-10.53938162942903</v>
      </c>
      <c r="Q41" s="110">
        <f>N41/K41</f>
        <v>0.88933649289099515</v>
      </c>
      <c r="R41" s="290"/>
      <c r="S41" s="47">
        <v>0.41388888888888886</v>
      </c>
      <c r="T41" s="48">
        <v>0.46273148148148147</v>
      </c>
      <c r="U41" s="111">
        <v>5.7666666666666355</v>
      </c>
      <c r="V41" s="112">
        <v>70.333333333333343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-221.32701421800971</v>
      </c>
      <c r="AF41" s="110">
        <f>M41/J41</f>
        <v>0.88933649289099515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07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07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07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07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22.666666666666668</v>
      </c>
      <c r="J55" s="137">
        <f t="shared" si="10"/>
        <v>2000</v>
      </c>
      <c r="K55" s="138">
        <f t="shared" ref="K55" si="11">J55/I55</f>
        <v>88.235294117647058</v>
      </c>
      <c r="L55" s="136">
        <f t="shared" ref="L55:M55" si="12">AVERAGE(L39:L54)</f>
        <v>22.666666666666668</v>
      </c>
      <c r="M55" s="137">
        <f t="shared" si="12"/>
        <v>1779.187802204355</v>
      </c>
      <c r="N55" s="138">
        <f t="shared" ref="N55:N64" si="13">M55/L55</f>
        <v>78.49357950901566</v>
      </c>
      <c r="O55" s="139">
        <f t="shared" ref="O55:O64" si="14">L55-I55</f>
        <v>0</v>
      </c>
      <c r="P55" s="140">
        <f t="shared" ref="P55:P64" si="15">N55-K55</f>
        <v>-9.7417146086313977</v>
      </c>
      <c r="Q55" s="141">
        <f t="shared" ref="Q55:Q64" si="16">N55/K55</f>
        <v>0.88959390110217751</v>
      </c>
      <c r="R55" s="291"/>
      <c r="S55" s="142">
        <f>S39</f>
        <v>0.291875</v>
      </c>
      <c r="T55" s="143">
        <f>INDEX(T39:T54,COUNTA(T39:T54))</f>
        <v>0.46273148148148147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5</v>
      </c>
      <c r="AD55" s="191">
        <f>SUM(AD39:AD54)</f>
        <v>0</v>
      </c>
      <c r="AE55" s="168">
        <f t="shared" ref="AE55:AE64" si="17">M55-J55</f>
        <v>-220.81219779564503</v>
      </c>
      <c r="AF55" s="141">
        <f t="shared" ref="AF55:AF64" si="18">M55/J55</f>
        <v>0.88959390110217751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199</v>
      </c>
      <c r="D56" s="362"/>
      <c r="E56" s="147">
        <v>32.06</v>
      </c>
      <c r="F56" s="97">
        <v>1018</v>
      </c>
      <c r="G56" s="148">
        <f t="shared" ref="G56:G64" si="19">E56*F56</f>
        <v>32637.08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0">F56/V56*60</f>
        <v>3211.9193689745898</v>
      </c>
      <c r="N56" s="152">
        <f t="shared" si="13"/>
        <v>169.04838784076787</v>
      </c>
      <c r="O56" s="154">
        <f t="shared" si="14"/>
        <v>0</v>
      </c>
      <c r="P56" s="155">
        <f t="shared" si="15"/>
        <v>-20.425296369758456</v>
      </c>
      <c r="Q56" s="156">
        <f t="shared" si="16"/>
        <v>0.89219982471516368</v>
      </c>
      <c r="R56" s="289">
        <f>Q72</f>
        <v>0.89137671389474671</v>
      </c>
      <c r="S56" s="157">
        <v>0.29166666666666669</v>
      </c>
      <c r="T56" s="158">
        <v>0.30487268518518518</v>
      </c>
      <c r="U56" s="159"/>
      <c r="V56" s="160">
        <v>19.01666666666663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-388.08063102541018</v>
      </c>
      <c r="AF56" s="156">
        <f t="shared" si="18"/>
        <v>0.89219982471516379</v>
      </c>
      <c r="AG56" s="281">
        <f>AF72</f>
        <v>0.8913767138947466</v>
      </c>
    </row>
    <row r="57" spans="1:33" ht="15.75" customHeight="1">
      <c r="A57" s="295"/>
      <c r="B57" s="100" t="s">
        <v>198</v>
      </c>
      <c r="C57" s="361" t="s">
        <v>203</v>
      </c>
      <c r="D57" s="361"/>
      <c r="E57" s="101">
        <v>72.400000000000006</v>
      </c>
      <c r="F57" s="102">
        <v>510</v>
      </c>
      <c r="G57" s="103">
        <f t="shared" si="19"/>
        <v>36924</v>
      </c>
      <c r="H57" s="26"/>
      <c r="I57" s="104">
        <v>18</v>
      </c>
      <c r="J57" s="105">
        <v>1800</v>
      </c>
      <c r="K57" s="106">
        <f t="shared" ref="K57:K64" si="21">J57/I57</f>
        <v>100</v>
      </c>
      <c r="L57" s="107">
        <v>18</v>
      </c>
      <c r="M57" s="105">
        <f t="shared" si="20"/>
        <v>1604.8951048951076</v>
      </c>
      <c r="N57" s="106">
        <f t="shared" si="13"/>
        <v>89.160839160839316</v>
      </c>
      <c r="O57" s="108">
        <f t="shared" si="14"/>
        <v>0</v>
      </c>
      <c r="P57" s="109">
        <f t="shared" si="15"/>
        <v>-10.839160839160684</v>
      </c>
      <c r="Q57" s="110">
        <f t="shared" si="16"/>
        <v>0.89160839160839311</v>
      </c>
      <c r="R57" s="290"/>
      <c r="S57" s="47">
        <v>0.30902777777777779</v>
      </c>
      <c r="T57" s="48">
        <v>0.32226851851851851</v>
      </c>
      <c r="U57" s="111">
        <v>5.9833333333333627</v>
      </c>
      <c r="V57" s="112">
        <v>19.066666666666634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-195.10489510489242</v>
      </c>
      <c r="AF57" s="110">
        <f t="shared" si="18"/>
        <v>0.89160839160839311</v>
      </c>
      <c r="AG57" s="282"/>
    </row>
    <row r="58" spans="1:33" ht="15.75" customHeight="1">
      <c r="A58" s="295"/>
      <c r="B58" s="100" t="s">
        <v>198</v>
      </c>
      <c r="C58" s="361" t="s">
        <v>202</v>
      </c>
      <c r="D58" s="361"/>
      <c r="E58" s="101">
        <v>71.84</v>
      </c>
      <c r="F58" s="102">
        <v>1048</v>
      </c>
      <c r="G58" s="103">
        <f t="shared" si="19"/>
        <v>75288.320000000007</v>
      </c>
      <c r="H58" s="26"/>
      <c r="I58" s="104">
        <v>19</v>
      </c>
      <c r="J58" s="105">
        <v>1800</v>
      </c>
      <c r="K58" s="106">
        <f t="shared" si="21"/>
        <v>94.736842105263165</v>
      </c>
      <c r="L58" s="107">
        <v>19</v>
      </c>
      <c r="M58" s="105">
        <f t="shared" si="20"/>
        <v>1606.1302681992352</v>
      </c>
      <c r="N58" s="106">
        <f t="shared" si="13"/>
        <v>84.533172010486055</v>
      </c>
      <c r="O58" s="108">
        <f t="shared" si="14"/>
        <v>0</v>
      </c>
      <c r="P58" s="109">
        <f t="shared" si="15"/>
        <v>-10.20367009477711</v>
      </c>
      <c r="Q58" s="110">
        <f t="shared" si="16"/>
        <v>0.8922945934440194</v>
      </c>
      <c r="R58" s="290"/>
      <c r="S58" s="47">
        <v>0.32569444444444445</v>
      </c>
      <c r="T58" s="48">
        <v>0.35288194444444443</v>
      </c>
      <c r="U58" s="111">
        <v>4.9333333333333584</v>
      </c>
      <c r="V58" s="112">
        <v>39.149999999999963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-193.86973180076484</v>
      </c>
      <c r="AF58" s="110">
        <f t="shared" si="18"/>
        <v>0.89229459344401951</v>
      </c>
      <c r="AG58" s="282"/>
    </row>
    <row r="59" spans="1:33" ht="15.75" customHeight="1">
      <c r="A59" s="295"/>
      <c r="B59" s="100" t="s">
        <v>190</v>
      </c>
      <c r="C59" s="361" t="s">
        <v>191</v>
      </c>
      <c r="D59" s="361"/>
      <c r="E59" s="101">
        <v>57.3</v>
      </c>
      <c r="F59" s="102">
        <v>1483</v>
      </c>
      <c r="G59" s="103">
        <f t="shared" si="19"/>
        <v>84975.9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1604.2067307692312</v>
      </c>
      <c r="N59" s="106">
        <f t="shared" si="13"/>
        <v>72.918487762237774</v>
      </c>
      <c r="O59" s="108">
        <f t="shared" si="14"/>
        <v>0</v>
      </c>
      <c r="P59" s="109">
        <f t="shared" si="15"/>
        <v>-8.899694055944039</v>
      </c>
      <c r="Q59" s="110">
        <f t="shared" si="16"/>
        <v>0.89122596153846179</v>
      </c>
      <c r="R59" s="290"/>
      <c r="S59" s="47">
        <v>0.35625000000000001</v>
      </c>
      <c r="T59" s="48">
        <v>0.39476851851851852</v>
      </c>
      <c r="U59" s="111">
        <v>4.8500000000000387</v>
      </c>
      <c r="V59" s="112">
        <v>55.466666666666654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-195.79326923076883</v>
      </c>
      <c r="AF59" s="200">
        <f t="shared" si="18"/>
        <v>0.89122596153846179</v>
      </c>
      <c r="AG59" s="282"/>
    </row>
    <row r="60" spans="1:33" ht="15.75" customHeight="1">
      <c r="A60" s="296"/>
      <c r="B60" s="100" t="s">
        <v>177</v>
      </c>
      <c r="C60" s="361" t="s">
        <v>201</v>
      </c>
      <c r="D60" s="361"/>
      <c r="E60" s="101">
        <v>57.73</v>
      </c>
      <c r="F60" s="105">
        <v>950</v>
      </c>
      <c r="G60" s="103">
        <f t="shared" si="19"/>
        <v>54843.5</v>
      </c>
      <c r="H60" s="13"/>
      <c r="I60" s="104">
        <v>22</v>
      </c>
      <c r="J60" s="105">
        <v>1800</v>
      </c>
      <c r="K60" s="106">
        <f t="shared" si="21"/>
        <v>81.818181818181813</v>
      </c>
      <c r="L60" s="107">
        <v>22</v>
      </c>
      <c r="M60" s="105">
        <f t="shared" si="20"/>
        <v>1604.8803378695454</v>
      </c>
      <c r="N60" s="106">
        <f t="shared" si="13"/>
        <v>72.949106266797514</v>
      </c>
      <c r="O60" s="108">
        <f t="shared" si="14"/>
        <v>0</v>
      </c>
      <c r="P60" s="109">
        <f t="shared" si="15"/>
        <v>-8.8690755513842987</v>
      </c>
      <c r="Q60" s="110">
        <f t="shared" si="16"/>
        <v>0.89160018770530303</v>
      </c>
      <c r="R60" s="290"/>
      <c r="S60" s="47">
        <v>0.39825231481481482</v>
      </c>
      <c r="T60" s="48">
        <v>0.42291666666666666</v>
      </c>
      <c r="U60" s="111">
        <v>5.0166666666666782</v>
      </c>
      <c r="V60" s="112">
        <v>35.516666666666652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-195.11966213045457</v>
      </c>
      <c r="AF60" s="200">
        <f t="shared" si="18"/>
        <v>0.89160018770530303</v>
      </c>
      <c r="AG60" s="282"/>
    </row>
    <row r="61" spans="1:33" ht="15.75" customHeight="1">
      <c r="A61" s="296"/>
      <c r="B61" s="100" t="s">
        <v>177</v>
      </c>
      <c r="C61" s="361" t="s">
        <v>200</v>
      </c>
      <c r="D61" s="361"/>
      <c r="E61" s="101">
        <v>57.73</v>
      </c>
      <c r="F61" s="105">
        <v>833</v>
      </c>
      <c r="G61" s="121">
        <f t="shared" si="19"/>
        <v>48089.09</v>
      </c>
      <c r="H61" s="122"/>
      <c r="I61" s="104">
        <v>22</v>
      </c>
      <c r="J61" s="105">
        <v>1800</v>
      </c>
      <c r="K61" s="106">
        <f t="shared" si="21"/>
        <v>81.818181818181813</v>
      </c>
      <c r="L61" s="107">
        <v>22</v>
      </c>
      <c r="M61" s="105">
        <f t="shared" si="20"/>
        <v>1603.6363636363626</v>
      </c>
      <c r="N61" s="106">
        <f t="shared" si="13"/>
        <v>72.892561983471026</v>
      </c>
      <c r="O61" s="108">
        <f t="shared" si="14"/>
        <v>0</v>
      </c>
      <c r="P61" s="109">
        <f t="shared" si="15"/>
        <v>-8.9256198347107869</v>
      </c>
      <c r="Q61" s="110">
        <f t="shared" si="16"/>
        <v>0.89090909090909043</v>
      </c>
      <c r="R61" s="290"/>
      <c r="S61" s="47">
        <v>0.42638888888888887</v>
      </c>
      <c r="T61" s="48">
        <v>0.44803240740740741</v>
      </c>
      <c r="U61" s="111">
        <v>4.9999999999999822</v>
      </c>
      <c r="V61" s="112">
        <v>31.166666666666689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-196.3636363636374</v>
      </c>
      <c r="AF61" s="200">
        <f t="shared" si="18"/>
        <v>0.89090909090909032</v>
      </c>
      <c r="AG61" s="282"/>
    </row>
    <row r="62" spans="1:33" ht="15.75" customHeight="1">
      <c r="A62" s="296"/>
      <c r="B62" s="100" t="s">
        <v>179</v>
      </c>
      <c r="C62" s="361" t="s">
        <v>180</v>
      </c>
      <c r="D62" s="361"/>
      <c r="E62" s="101">
        <v>24.07</v>
      </c>
      <c r="F62" s="105">
        <v>397</v>
      </c>
      <c r="G62" s="121">
        <f t="shared" si="19"/>
        <v>9555.7900000000009</v>
      </c>
      <c r="H62" s="62"/>
      <c r="I62" s="104">
        <v>21</v>
      </c>
      <c r="J62" s="105">
        <v>2790</v>
      </c>
      <c r="K62" s="106">
        <f t="shared" si="21"/>
        <v>132.85714285714286</v>
      </c>
      <c r="L62" s="107">
        <v>21</v>
      </c>
      <c r="M62" s="105">
        <f t="shared" si="20"/>
        <v>2485.5652173913168</v>
      </c>
      <c r="N62" s="106">
        <f t="shared" si="13"/>
        <v>118.36024844720556</v>
      </c>
      <c r="O62" s="123">
        <f t="shared" si="14"/>
        <v>0</v>
      </c>
      <c r="P62" s="124">
        <f t="shared" si="15"/>
        <v>-14.496894409937298</v>
      </c>
      <c r="Q62" s="125">
        <f t="shared" si="16"/>
        <v>0.89088359046283749</v>
      </c>
      <c r="R62" s="290"/>
      <c r="S62" s="47">
        <v>0.4523726851851852</v>
      </c>
      <c r="T62" s="48">
        <v>0.45902777777777776</v>
      </c>
      <c r="U62" s="111">
        <v>6.2500000000000178</v>
      </c>
      <c r="V62" s="112">
        <v>9.583333333333286</v>
      </c>
      <c r="W62" s="113">
        <v>0.45902777777777776</v>
      </c>
      <c r="X62" s="116">
        <v>0.49731481481481482</v>
      </c>
      <c r="Y62" s="12"/>
      <c r="Z62" s="198"/>
      <c r="AA62" s="276"/>
      <c r="AB62" s="277"/>
      <c r="AC62" s="12">
        <v>1</v>
      </c>
      <c r="AD62" s="198"/>
      <c r="AE62" s="199">
        <f t="shared" si="17"/>
        <v>-304.43478260868324</v>
      </c>
      <c r="AF62" s="200">
        <f t="shared" si="18"/>
        <v>0.8908835904628376</v>
      </c>
      <c r="AG62" s="282"/>
    </row>
    <row r="63" spans="1:33" ht="15.75" customHeight="1">
      <c r="A63" s="296"/>
      <c r="B63" s="100" t="s">
        <v>179</v>
      </c>
      <c r="C63" s="361" t="s">
        <v>181</v>
      </c>
      <c r="D63" s="361"/>
      <c r="E63" s="101">
        <v>29.97</v>
      </c>
      <c r="F63" s="105">
        <v>2603</v>
      </c>
      <c r="G63" s="121">
        <f t="shared" si="19"/>
        <v>78011.91</v>
      </c>
      <c r="H63" s="62"/>
      <c r="I63" s="104">
        <v>21</v>
      </c>
      <c r="J63" s="105">
        <v>2790</v>
      </c>
      <c r="K63" s="106">
        <f t="shared" si="21"/>
        <v>132.85714285714286</v>
      </c>
      <c r="L63" s="107">
        <v>21</v>
      </c>
      <c r="M63" s="105">
        <f t="shared" si="20"/>
        <v>2484.3054082714762</v>
      </c>
      <c r="N63" s="106">
        <f t="shared" si="13"/>
        <v>118.30025753673696</v>
      </c>
      <c r="O63" s="123">
        <f t="shared" si="14"/>
        <v>0</v>
      </c>
      <c r="P63" s="124">
        <f t="shared" si="15"/>
        <v>-14.556885320405897</v>
      </c>
      <c r="Q63" s="125">
        <f t="shared" si="16"/>
        <v>0.89043204597543946</v>
      </c>
      <c r="R63" s="290"/>
      <c r="S63" s="47">
        <v>0.49731481481481482</v>
      </c>
      <c r="T63" s="48">
        <v>0.54097222222222219</v>
      </c>
      <c r="U63" s="111">
        <v>55.133333333333368</v>
      </c>
      <c r="V63" s="112">
        <v>62.86666666666661</v>
      </c>
      <c r="W63" s="113"/>
      <c r="X63" s="116"/>
      <c r="Y63" s="12"/>
      <c r="Z63" s="198"/>
      <c r="AA63" s="276"/>
      <c r="AB63" s="277"/>
      <c r="AC63" s="12">
        <v>1</v>
      </c>
      <c r="AD63" s="198"/>
      <c r="AE63" s="199">
        <f t="shared" si="17"/>
        <v>-305.69459172852385</v>
      </c>
      <c r="AF63" s="200">
        <f t="shared" si="18"/>
        <v>0.89043204597543946</v>
      </c>
      <c r="AG63" s="282"/>
    </row>
    <row r="64" spans="1:33" ht="15.75" customHeight="1">
      <c r="A64" s="296"/>
      <c r="B64" s="100" t="s">
        <v>198</v>
      </c>
      <c r="C64" s="361" t="s">
        <v>226</v>
      </c>
      <c r="D64" s="361"/>
      <c r="E64" s="101">
        <v>56.43</v>
      </c>
      <c r="F64" s="105">
        <v>1454</v>
      </c>
      <c r="G64" s="121">
        <f t="shared" si="19"/>
        <v>82049.22</v>
      </c>
      <c r="H64" s="62"/>
      <c r="I64" s="104">
        <v>19</v>
      </c>
      <c r="J64" s="105">
        <v>1800</v>
      </c>
      <c r="K64" s="106">
        <f t="shared" si="21"/>
        <v>94.736842105263165</v>
      </c>
      <c r="L64" s="107">
        <v>19</v>
      </c>
      <c r="M64" s="105">
        <f t="shared" si="20"/>
        <v>1604.1679436101724</v>
      </c>
      <c r="N64" s="106">
        <f t="shared" si="13"/>
        <v>84.429891768956438</v>
      </c>
      <c r="O64" s="123">
        <f t="shared" si="14"/>
        <v>0</v>
      </c>
      <c r="P64" s="124">
        <f t="shared" si="15"/>
        <v>-10.306950336306727</v>
      </c>
      <c r="Q64" s="125">
        <f t="shared" si="16"/>
        <v>0.89120441311676235</v>
      </c>
      <c r="R64" s="290"/>
      <c r="S64" s="47">
        <v>0.5444444444444444</v>
      </c>
      <c r="T64" s="48">
        <v>0.58221064814814816</v>
      </c>
      <c r="U64" s="111">
        <v>4.9999999999999822</v>
      </c>
      <c r="V64" s="112">
        <v>54.383333333333411</v>
      </c>
      <c r="W64" s="113"/>
      <c r="X64" s="116"/>
      <c r="Y64" s="12"/>
      <c r="Z64" s="198"/>
      <c r="AA64" s="276"/>
      <c r="AB64" s="277"/>
      <c r="AC64" s="12">
        <v>1</v>
      </c>
      <c r="AD64" s="198"/>
      <c r="AE64" s="199">
        <f t="shared" si="17"/>
        <v>-195.83205638982759</v>
      </c>
      <c r="AF64" s="200">
        <f t="shared" si="18"/>
        <v>0.89120441311676246</v>
      </c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2220</v>
      </c>
      <c r="K72" s="138">
        <f t="shared" ref="K72:K74" si="23">J72/I72</f>
        <v>109.18032786885246</v>
      </c>
      <c r="L72" s="136">
        <f t="shared" ref="L72:M72" si="24">AVERAGE(L56:L71)</f>
        <v>20.333333333333332</v>
      </c>
      <c r="M72" s="137">
        <f t="shared" si="24"/>
        <v>1978.8563048463375</v>
      </c>
      <c r="N72" s="138">
        <f>M72/L72</f>
        <v>97.320801877688737</v>
      </c>
      <c r="O72" s="139">
        <f>L72-I72</f>
        <v>0</v>
      </c>
      <c r="P72" s="140">
        <f>N72-K72</f>
        <v>-11.859525991163721</v>
      </c>
      <c r="Q72" s="141">
        <f>N72/K72</f>
        <v>0.89137671389474671</v>
      </c>
      <c r="R72" s="291"/>
      <c r="S72" s="142">
        <f>S56</f>
        <v>0.29166666666666669</v>
      </c>
      <c r="T72" s="143">
        <f>INDEX(T56:T71,COUNTA(T56:T71))</f>
        <v>0.58221064814814816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-241.14369515366252</v>
      </c>
      <c r="AF72" s="141">
        <f>M72/J72</f>
        <v>0.8913767138947466</v>
      </c>
      <c r="AG72" s="283"/>
    </row>
    <row r="73" spans="1:33" ht="15.75" customHeight="1">
      <c r="A73" s="284" t="s">
        <v>118</v>
      </c>
      <c r="B73" s="100" t="s">
        <v>179</v>
      </c>
      <c r="C73" s="274" t="s">
        <v>204</v>
      </c>
      <c r="D73" s="275"/>
      <c r="E73" s="101">
        <v>21.74</v>
      </c>
      <c r="F73" s="102">
        <v>482</v>
      </c>
      <c r="G73" s="121">
        <f t="shared" ref="G73:G74" si="25">E73*F73</f>
        <v>10478.679999999998</v>
      </c>
      <c r="H73" s="122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3249.4382022472082</v>
      </c>
      <c r="N73" s="106">
        <f>M73/L73</f>
        <v>541.57303370786803</v>
      </c>
      <c r="O73" s="108">
        <f>L73-I73</f>
        <v>0</v>
      </c>
      <c r="P73" s="109">
        <f>N73-K73</f>
        <v>-58.426966292131965</v>
      </c>
      <c r="Q73" s="110">
        <f>N73/K73</f>
        <v>0.90262172284644671</v>
      </c>
      <c r="R73" s="289">
        <f>Q89</f>
        <v>0.90306232900345307</v>
      </c>
      <c r="S73" s="47">
        <v>0.43479166666666669</v>
      </c>
      <c r="T73" s="48">
        <v>0.44097222222222221</v>
      </c>
      <c r="U73" s="111">
        <v>6.0999999999999943</v>
      </c>
      <c r="V73" s="112">
        <v>8.8999999999999524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-350.56179775279179</v>
      </c>
      <c r="AF73" s="156">
        <f>M73/J73</f>
        <v>0.90262172284644671</v>
      </c>
      <c r="AG73" s="281">
        <f>AF89</f>
        <v>0.90306232900345318</v>
      </c>
    </row>
    <row r="74" spans="1:33" ht="15.75" customHeight="1">
      <c r="A74" s="285"/>
      <c r="B74" s="100" t="s">
        <v>221</v>
      </c>
      <c r="C74" s="274" t="s">
        <v>222</v>
      </c>
      <c r="D74" s="275"/>
      <c r="E74" s="101">
        <v>27.05</v>
      </c>
      <c r="F74" s="102">
        <v>1270</v>
      </c>
      <c r="G74" s="121">
        <f t="shared" si="25"/>
        <v>34353.5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2957.3091849935254</v>
      </c>
      <c r="N74" s="106">
        <f>M74/L74</f>
        <v>492.88486416558754</v>
      </c>
      <c r="O74" s="123">
        <f>L74-I74</f>
        <v>0</v>
      </c>
      <c r="P74" s="124">
        <f>N74-K74</f>
        <v>-52.615135834412456</v>
      </c>
      <c r="Q74" s="125">
        <f>N74/K74</f>
        <v>0.9035469553906279</v>
      </c>
      <c r="R74" s="290"/>
      <c r="S74" s="47">
        <v>0.44460648148148146</v>
      </c>
      <c r="T74" s="48">
        <v>0.46250000000000002</v>
      </c>
      <c r="U74" s="111">
        <v>5.2333333333333254</v>
      </c>
      <c r="V74" s="112">
        <v>25.766666666666723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-315.69081500647462</v>
      </c>
      <c r="AF74" s="110">
        <f>M74/J74</f>
        <v>0.90354695539062801</v>
      </c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3103.3736936203668</v>
      </c>
      <c r="N89" s="138">
        <f>M89/L89</f>
        <v>517.22894893672776</v>
      </c>
      <c r="O89" s="139">
        <f>L89-I89</f>
        <v>0</v>
      </c>
      <c r="P89" s="140">
        <f>N89-K89</f>
        <v>-55.521051063272239</v>
      </c>
      <c r="Q89" s="141">
        <f>N89/K89</f>
        <v>0.90306232900345307</v>
      </c>
      <c r="R89" s="291"/>
      <c r="S89" s="142">
        <f>S73</f>
        <v>0.43479166666666669</v>
      </c>
      <c r="T89" s="143">
        <f>INDEX(T73:T88,COUNTA(T73:T88))</f>
        <v>0.46250000000000002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2</v>
      </c>
      <c r="AD89" s="191">
        <f>SUM(AD73:AD88)</f>
        <v>0</v>
      </c>
      <c r="AE89" s="168">
        <f>M89-J89</f>
        <v>-333.12630637963321</v>
      </c>
      <c r="AF89" s="141">
        <f>M89/J89</f>
        <v>0.90306232900345318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206</v>
      </c>
      <c r="D90" s="288"/>
      <c r="E90" s="147">
        <v>50.67</v>
      </c>
      <c r="F90" s="97">
        <v>578</v>
      </c>
      <c r="G90" s="148">
        <f t="shared" ref="G90:G93" si="29">E90*F90</f>
        <v>29287.260000000002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1781.5068493150729</v>
      </c>
      <c r="N90" s="152">
        <f>M90/L90</f>
        <v>89.07534246575365</v>
      </c>
      <c r="O90" s="154">
        <f>L90-I90</f>
        <v>0</v>
      </c>
      <c r="P90" s="155">
        <f>N90-K90</f>
        <v>-10.92465753424635</v>
      </c>
      <c r="Q90" s="156">
        <f>N90/K90</f>
        <v>0.89075342465753649</v>
      </c>
      <c r="R90" s="289">
        <f>Q106</f>
        <v>0.88978963083614093</v>
      </c>
      <c r="S90" s="157">
        <v>0.70833333333333337</v>
      </c>
      <c r="T90" s="158">
        <v>0.72185185185185186</v>
      </c>
      <c r="U90" s="159"/>
      <c r="V90" s="160">
        <v>19.466666666666619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-218.49315068492706</v>
      </c>
      <c r="AF90" s="156">
        <f>M90/J90</f>
        <v>0.89075342465753649</v>
      </c>
      <c r="AG90" s="281">
        <f>AF106</f>
        <v>0.88978963083614093</v>
      </c>
    </row>
    <row r="91" spans="1:33" ht="15.75" customHeight="1">
      <c r="A91" s="295"/>
      <c r="B91" s="163" t="s">
        <v>183</v>
      </c>
      <c r="C91" s="274" t="s">
        <v>208</v>
      </c>
      <c r="D91" s="275"/>
      <c r="E91" s="101">
        <v>56.79</v>
      </c>
      <c r="F91" s="102">
        <v>1852</v>
      </c>
      <c r="G91" s="103">
        <f t="shared" si="29"/>
        <v>105175.08</v>
      </c>
      <c r="H91" s="26"/>
      <c r="I91" s="104">
        <v>23</v>
      </c>
      <c r="J91" s="105">
        <v>2000</v>
      </c>
      <c r="K91" s="106">
        <f t="shared" ref="K91:K93" si="30">J91/I91</f>
        <v>86.956521739130437</v>
      </c>
      <c r="L91" s="107">
        <v>23</v>
      </c>
      <c r="M91" s="105">
        <f>F91/V91*60</f>
        <v>1779.3434747798235</v>
      </c>
      <c r="N91" s="106">
        <f>M91/L91</f>
        <v>77.362759773035805</v>
      </c>
      <c r="O91" s="108">
        <f>L91-I91</f>
        <v>0</v>
      </c>
      <c r="P91" s="109">
        <f>N91-K91</f>
        <v>-9.5937619660946325</v>
      </c>
      <c r="Q91" s="110">
        <f>N91/K91</f>
        <v>0.88967173738991168</v>
      </c>
      <c r="R91" s="290"/>
      <c r="S91" s="47">
        <v>0.72499999999999998</v>
      </c>
      <c r="T91" s="48">
        <v>0.76836805555555554</v>
      </c>
      <c r="U91" s="111">
        <v>4.5333333333332959</v>
      </c>
      <c r="V91" s="112">
        <v>62.45000000000001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-220.65652522017649</v>
      </c>
      <c r="AF91" s="110">
        <f>M91/J91</f>
        <v>0.88967173738991179</v>
      </c>
      <c r="AG91" s="282"/>
    </row>
    <row r="92" spans="1:33" ht="15.75" customHeight="1">
      <c r="A92" s="295"/>
      <c r="B92" s="163" t="s">
        <v>183</v>
      </c>
      <c r="C92" s="274" t="s">
        <v>209</v>
      </c>
      <c r="D92" s="275"/>
      <c r="E92" s="101">
        <v>56.87</v>
      </c>
      <c r="F92" s="102">
        <v>1431</v>
      </c>
      <c r="G92" s="103">
        <f t="shared" si="29"/>
        <v>81380.97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1779.4818652849729</v>
      </c>
      <c r="N92" s="106">
        <f>M92/L92</f>
        <v>77.368776751520556</v>
      </c>
      <c r="O92" s="108">
        <f>L92-I92</f>
        <v>0</v>
      </c>
      <c r="P92" s="109">
        <f>N92-K92</f>
        <v>-9.5877449876098808</v>
      </c>
      <c r="Q92" s="110">
        <f>N92/K92</f>
        <v>0.88974093264248633</v>
      </c>
      <c r="R92" s="290"/>
      <c r="S92" s="47">
        <v>0.77222222222222225</v>
      </c>
      <c r="T92" s="48">
        <v>0.80572916666666672</v>
      </c>
      <c r="U92" s="111">
        <v>5.5500000000000682</v>
      </c>
      <c r="V92" s="112">
        <v>48.250000000000028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-220.51813471502714</v>
      </c>
      <c r="AF92" s="110">
        <f>M92/J92</f>
        <v>0.88974093264248644</v>
      </c>
      <c r="AG92" s="282"/>
    </row>
    <row r="93" spans="1:33" ht="15.75" customHeight="1">
      <c r="A93" s="295"/>
      <c r="B93" s="163" t="s">
        <v>183</v>
      </c>
      <c r="C93" s="274" t="s">
        <v>210</v>
      </c>
      <c r="D93" s="275"/>
      <c r="E93" s="101">
        <v>47.6</v>
      </c>
      <c r="F93" s="102">
        <v>1696</v>
      </c>
      <c r="G93" s="103">
        <f t="shared" si="29"/>
        <v>80729.600000000006</v>
      </c>
      <c r="H93" s="26"/>
      <c r="I93" s="104">
        <v>23</v>
      </c>
      <c r="J93" s="105">
        <v>2000</v>
      </c>
      <c r="K93" s="106">
        <f t="shared" si="30"/>
        <v>86.956521739130437</v>
      </c>
      <c r="L93" s="107">
        <v>23</v>
      </c>
      <c r="M93" s="105">
        <f>F93/V93*60</f>
        <v>1777.984857309259</v>
      </c>
      <c r="N93" s="106">
        <f>M93/L93</f>
        <v>77.303689448228653</v>
      </c>
      <c r="O93" s="108">
        <f>L93-I93</f>
        <v>0</v>
      </c>
      <c r="P93" s="109">
        <f>N93-K93</f>
        <v>-9.6528322909017845</v>
      </c>
      <c r="Q93" s="110">
        <f>N93/K93</f>
        <v>0.88899242865462946</v>
      </c>
      <c r="R93" s="290"/>
      <c r="S93" s="47">
        <v>0.80972222222222223</v>
      </c>
      <c r="T93" s="48">
        <v>0.84946759259259264</v>
      </c>
      <c r="U93" s="111">
        <v>5.7499999999999396</v>
      </c>
      <c r="V93" s="112">
        <v>57.233333333333377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-222.01514269074096</v>
      </c>
      <c r="AF93" s="110">
        <f>M93/J93</f>
        <v>0.88899242865462957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22.25</v>
      </c>
      <c r="J106" s="137">
        <f t="shared" si="31"/>
        <v>2000</v>
      </c>
      <c r="K106" s="138">
        <f t="shared" ref="K106" si="32">J106/I106</f>
        <v>89.887640449438209</v>
      </c>
      <c r="L106" s="136">
        <f t="shared" ref="L106:M106" si="33">AVERAGE(L90:L105)</f>
        <v>22.25</v>
      </c>
      <c r="M106" s="137">
        <f t="shared" si="33"/>
        <v>1779.579261672282</v>
      </c>
      <c r="N106" s="138">
        <f>M106/L106</f>
        <v>79.981090412237393</v>
      </c>
      <c r="O106" s="139">
        <f>L106-I106</f>
        <v>0</v>
      </c>
      <c r="P106" s="140">
        <f>N106-K106</f>
        <v>-9.906550037200816</v>
      </c>
      <c r="Q106" s="141">
        <f>N106/K106</f>
        <v>0.88978963083614093</v>
      </c>
      <c r="R106" s="291"/>
      <c r="S106" s="142">
        <f>S90</f>
        <v>0.70833333333333337</v>
      </c>
      <c r="T106" s="143">
        <f>INDEX(T90:T105,COUNTA(T90:T105))</f>
        <v>0.84946759259259264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4</v>
      </c>
      <c r="AD106" s="180">
        <f t="shared" si="35"/>
        <v>0</v>
      </c>
      <c r="AE106" s="168">
        <f>M106-J106</f>
        <v>-220.42073832771803</v>
      </c>
      <c r="AF106" s="141">
        <f>M106/J106</f>
        <v>0.88978963083614093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1573</v>
      </c>
      <c r="G107" s="148">
        <f t="shared" ref="G107:G109" si="36">E107*F107</f>
        <v>90132.9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1780.754716981133</v>
      </c>
      <c r="N107" s="152">
        <f>M107/L107</f>
        <v>84.797843665768241</v>
      </c>
      <c r="O107" s="154">
        <f>L107-I107</f>
        <v>0</v>
      </c>
      <c r="P107" s="155">
        <f>N107-K107</f>
        <v>-10.440251572327</v>
      </c>
      <c r="Q107" s="156">
        <f>N107/K107</f>
        <v>0.89037735849056654</v>
      </c>
      <c r="R107" s="289">
        <f>Q123</f>
        <v>0.88968384025236491</v>
      </c>
      <c r="S107" s="157">
        <v>0.70833333333333337</v>
      </c>
      <c r="T107" s="158">
        <v>0.74513888888888891</v>
      </c>
      <c r="U107" s="159"/>
      <c r="V107" s="160">
        <v>52.999999999999972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-219.24528301886699</v>
      </c>
      <c r="AF107" s="156">
        <f>M107/J107</f>
        <v>0.89037735849056654</v>
      </c>
      <c r="AG107" s="358">
        <f>AF123</f>
        <v>0.8896838402523648</v>
      </c>
    </row>
    <row r="108" spans="1:33" ht="15.75" customHeight="1">
      <c r="A108" s="285"/>
      <c r="B108" s="163" t="s">
        <v>183</v>
      </c>
      <c r="C108" s="274" t="s">
        <v>211</v>
      </c>
      <c r="D108" s="275"/>
      <c r="E108" s="101">
        <v>54.09</v>
      </c>
      <c r="F108" s="111">
        <v>1777</v>
      </c>
      <c r="G108" s="103">
        <f t="shared" si="36"/>
        <v>96117.930000000008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19</v>
      </c>
      <c r="M108" s="105">
        <f>F108/V108*60</f>
        <v>1777.4937482634064</v>
      </c>
      <c r="N108" s="106">
        <f>M108/L108</f>
        <v>93.552302540179284</v>
      </c>
      <c r="O108" s="108">
        <f>L108-I108</f>
        <v>0</v>
      </c>
      <c r="P108" s="109">
        <f>N108-K108</f>
        <v>-11.710855354557552</v>
      </c>
      <c r="Q108" s="110">
        <f>N108/K108</f>
        <v>0.88874687413170328</v>
      </c>
      <c r="R108" s="290"/>
      <c r="S108" s="47">
        <v>0.74862268518518515</v>
      </c>
      <c r="T108" s="48">
        <v>0.79027777777777775</v>
      </c>
      <c r="U108" s="111">
        <v>5.0166666666665982</v>
      </c>
      <c r="V108" s="112">
        <v>59.983333333333334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-222.50625173659364</v>
      </c>
      <c r="AF108" s="110">
        <f>M108/J108</f>
        <v>0.88874687413170317</v>
      </c>
      <c r="AG108" s="359"/>
    </row>
    <row r="109" spans="1:33" ht="15.75" customHeight="1">
      <c r="A109" s="285"/>
      <c r="B109" s="163" t="s">
        <v>183</v>
      </c>
      <c r="C109" s="274" t="s">
        <v>213</v>
      </c>
      <c r="D109" s="275"/>
      <c r="E109" s="101">
        <v>58.17</v>
      </c>
      <c r="F109" s="111">
        <v>1949</v>
      </c>
      <c r="G109" s="103">
        <f t="shared" si="36"/>
        <v>113373.33</v>
      </c>
      <c r="H109" s="26"/>
      <c r="I109" s="104">
        <v>19</v>
      </c>
      <c r="J109" s="105">
        <v>1800</v>
      </c>
      <c r="K109" s="106">
        <f t="shared" si="37"/>
        <v>94.736842105263165</v>
      </c>
      <c r="L109" s="107">
        <v>19</v>
      </c>
      <c r="M109" s="105">
        <f>F109/V109*60</f>
        <v>1601.917808219177</v>
      </c>
      <c r="N109" s="106">
        <f>M109/L109</f>
        <v>84.311463590483001</v>
      </c>
      <c r="O109" s="108">
        <f>L109-I109</f>
        <v>0</v>
      </c>
      <c r="P109" s="109">
        <f>N109-K109</f>
        <v>-10.425378514780164</v>
      </c>
      <c r="Q109" s="110">
        <f>N109/K109</f>
        <v>0.8899543378995427</v>
      </c>
      <c r="R109" s="290"/>
      <c r="S109" s="47">
        <v>0.7944444444444444</v>
      </c>
      <c r="T109" s="48">
        <v>0.84513888888888888</v>
      </c>
      <c r="U109" s="111">
        <v>5.9999999999999787</v>
      </c>
      <c r="V109" s="112">
        <v>73.000000000000057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-198.082191780823</v>
      </c>
      <c r="AF109" s="110">
        <f>M109/J109</f>
        <v>0.88995433789954281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19.666666666666668</v>
      </c>
      <c r="J123" s="137">
        <f t="shared" si="38"/>
        <v>1933.3333333333333</v>
      </c>
      <c r="K123" s="138">
        <f t="shared" ref="K123" si="39">J123/I123</f>
        <v>98.305084745762699</v>
      </c>
      <c r="L123" s="136">
        <f t="shared" ref="L123:M123" si="40">AVERAGE(L107:L122)</f>
        <v>19.666666666666668</v>
      </c>
      <c r="M123" s="137">
        <f t="shared" si="40"/>
        <v>1720.0554244879052</v>
      </c>
      <c r="N123" s="138">
        <f>M123/L123</f>
        <v>87.46044531294433</v>
      </c>
      <c r="O123" s="139">
        <f>L123-I123</f>
        <v>0</v>
      </c>
      <c r="P123" s="140">
        <f>N123-K123</f>
        <v>-10.844639432818369</v>
      </c>
      <c r="Q123" s="141">
        <f>N123/K123</f>
        <v>0.88968384025236491</v>
      </c>
      <c r="R123" s="291"/>
      <c r="S123" s="142">
        <f>S107</f>
        <v>0.70833333333333337</v>
      </c>
      <c r="T123" s="143">
        <f>INDEX(T107:T122,COUNTA(T107:T122))</f>
        <v>0.84513888888888888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4</v>
      </c>
      <c r="AD123" s="180">
        <f t="shared" si="42"/>
        <v>0</v>
      </c>
      <c r="AE123" s="168">
        <f>M123-J123</f>
        <v>-213.2779088454281</v>
      </c>
      <c r="AF123" s="141">
        <f>M123/J123</f>
        <v>0.8896838402523648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60" priority="2" operator="greaterThan">
      <formula>0</formula>
    </cfRule>
  </conditionalFormatting>
  <conditionalFormatting sqref="P5:P123 AE5:AE123">
    <cfRule type="cellIs" dxfId="59" priority="5" operator="lessThan">
      <formula>0</formula>
    </cfRule>
  </conditionalFormatting>
  <conditionalFormatting sqref="Q5:Q123 AF5:AF123">
    <cfRule type="cellIs" dxfId="58" priority="3" operator="greaterThan">
      <formula>1</formula>
    </cfRule>
    <cfRule type="cellIs" dxfId="57" priority="4" operator="lessThan">
      <formula>0.8</formula>
    </cfRule>
  </conditionalFormatting>
  <conditionalFormatting sqref="AG5 R5:R123 AG90:AG107">
    <cfRule type="cellIs" dxfId="56" priority="6" operator="lessThan">
      <formula>0.8</formula>
    </cfRule>
  </conditionalFormatting>
  <conditionalFormatting sqref="AG22">
    <cfRule type="cellIs" dxfId="55" priority="10" operator="lessThan">
      <formula>0.8</formula>
    </cfRule>
  </conditionalFormatting>
  <conditionalFormatting sqref="AG37">
    <cfRule type="cellIs" dxfId="54" priority="9" operator="lessThan">
      <formula>0.8</formula>
    </cfRule>
  </conditionalFormatting>
  <conditionalFormatting sqref="AG39:AG74">
    <cfRule type="cellIs" dxfId="53" priority="7" operator="lessThan">
      <formula>0.8</formula>
    </cfRule>
  </conditionalFormatting>
  <conditionalFormatting sqref="AG80:AG88">
    <cfRule type="cellIs" dxfId="52" priority="8" operator="lessThan">
      <formula>0.8</formula>
    </cfRule>
  </conditionalFormatting>
  <conditionalFormatting sqref="AG122">
    <cfRule type="cellIs" dxfId="51" priority="1" operator="lessThan">
      <formula>0.8</formula>
    </cfRule>
  </conditionalFormatting>
  <dataValidations count="1">
    <dataValidation type="list" allowBlank="1" showInputMessage="1" showErrorMessage="1" sqref="AA5:AB123" xr:uid="{398AAE2F-ADE9-40C5-AC0C-815ECA59F53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A47A-1B3D-4F9F-9127-53B022F4B7F1}">
  <sheetPr>
    <tabColor theme="8" tint="0.59999389629810485"/>
  </sheetPr>
  <dimension ref="B1:AR42"/>
  <sheetViews>
    <sheetView zoomScale="70" zoomScaleNormal="70" workbookViewId="0">
      <selection activeCell="Q22" sqref="Q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228</v>
      </c>
      <c r="D3" s="263"/>
      <c r="E3" s="3" t="s">
        <v>2</v>
      </c>
      <c r="F3" s="264">
        <f>'0202(18度C)'!D1+'0202(4度C)'!D1</f>
        <v>156394</v>
      </c>
      <c r="G3" s="265"/>
      <c r="H3" s="3" t="s">
        <v>3</v>
      </c>
      <c r="I3" s="266">
        <f>'0202(18度C)'!F1+'0202(4度C)'!F1</f>
        <v>4895972.91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526.21357648501839</v>
      </c>
      <c r="F6" s="239" t="e">
        <f>AVERAGE(#REF!,D14:K14)</f>
        <v>#REF!</v>
      </c>
      <c r="G6" s="240">
        <f>AVERAGE(D14:K14)</f>
        <v>188.37428885082392</v>
      </c>
      <c r="H6" s="241"/>
      <c r="I6" s="240">
        <f>AVERAGE(L14:O14)</f>
        <v>94.096362597600461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'0202(4度C)'!Y2</f>
        <v>0</v>
      </c>
      <c r="P6" s="229">
        <f>'0202(4度C)'!Z2</f>
        <v>0</v>
      </c>
      <c r="Q6" s="229">
        <f>'0202(4度C)'!AC2</f>
        <v>46</v>
      </c>
      <c r="R6" s="229">
        <f>'0202(4度C)'!AD2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467.01138441328305</v>
      </c>
      <c r="F7" s="235" t="e">
        <f>AVERAGE(#REF!,D15:K15)</f>
        <v>#REF!</v>
      </c>
      <c r="G7" s="236">
        <f>AVERAGE(D15:K15)</f>
        <v>169.15157925906465</v>
      </c>
      <c r="H7" s="237"/>
      <c r="I7" s="236">
        <f>AVERAGE(L15:O15)</f>
        <v>83.717607407603651</v>
      </c>
      <c r="J7" s="237"/>
      <c r="K7" s="236">
        <f>AVERAGE(D33:O33)</f>
        <v>652.71960359476805</v>
      </c>
      <c r="L7" s="237"/>
      <c r="M7" s="236">
        <f>AVERAGE(P33:X33)</f>
        <v>695.33883735199129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0.8883361171997145</v>
      </c>
      <c r="F8" s="243" t="e">
        <f>AVERAGE(D16:K16,#REF!)</f>
        <v>#REF!</v>
      </c>
      <c r="G8" s="222">
        <f>AVERAGE(D16:K16)</f>
        <v>0.89287399199904338</v>
      </c>
      <c r="H8" s="223"/>
      <c r="I8" s="222">
        <f>AVERAGE(L16:O16)</f>
        <v>0.88970062520466908</v>
      </c>
      <c r="J8" s="223"/>
      <c r="K8" s="222">
        <f>AVERAGE(D34:O34)</f>
        <v>0.88734189866262925</v>
      </c>
      <c r="L8" s="223"/>
      <c r="M8" s="222">
        <f>AVERAGE(P34:X34)</f>
        <v>0.8844455014429059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81.818181818181813</v>
      </c>
      <c r="F14" s="28">
        <v>89.887640449438209</v>
      </c>
      <c r="G14" s="28">
        <v>88.235294117647058</v>
      </c>
      <c r="H14" s="28">
        <v>109.18032786885246</v>
      </c>
      <c r="I14" s="28">
        <v>572.75</v>
      </c>
      <c r="J14" s="28" t="s">
        <v>42</v>
      </c>
      <c r="K14" s="29" t="s">
        <v>42</v>
      </c>
      <c r="L14" s="27" t="s">
        <v>42</v>
      </c>
      <c r="M14" s="30">
        <v>89.887640449438209</v>
      </c>
      <c r="N14" s="28">
        <v>98.305084745762699</v>
      </c>
      <c r="O14" s="31" t="s">
        <v>42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72.93473424399339</v>
      </c>
      <c r="F15" s="35">
        <v>79.940650954505614</v>
      </c>
      <c r="G15" s="35">
        <v>78.491982675690423</v>
      </c>
      <c r="H15" s="35">
        <v>97.303108868573474</v>
      </c>
      <c r="I15" s="35">
        <v>517.08741955256028</v>
      </c>
      <c r="J15" s="35" t="s">
        <v>42</v>
      </c>
      <c r="K15" s="36" t="s">
        <v>42</v>
      </c>
      <c r="L15" s="34" t="s">
        <v>42</v>
      </c>
      <c r="M15" s="37">
        <v>79.972774348765512</v>
      </c>
      <c r="N15" s="35">
        <v>87.462440466441791</v>
      </c>
      <c r="O15" s="38" t="s">
        <v>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0.89142452964880814</v>
      </c>
      <c r="F16" s="43">
        <f t="shared" si="0"/>
        <v>0.88933974186887488</v>
      </c>
      <c r="G16" s="43">
        <f t="shared" si="0"/>
        <v>0.88957580365782485</v>
      </c>
      <c r="H16" s="43">
        <f t="shared" si="0"/>
        <v>0.89121466080825551</v>
      </c>
      <c r="I16" s="43">
        <f t="shared" si="0"/>
        <v>0.90281522401145398</v>
      </c>
      <c r="J16" s="43" t="s">
        <v>42</v>
      </c>
      <c r="K16" s="44" t="s">
        <v>42</v>
      </c>
      <c r="L16" s="42" t="s">
        <v>42</v>
      </c>
      <c r="M16" s="45">
        <f t="shared" ref="M16:N16" si="1">M15/M14</f>
        <v>0.88969711463001622</v>
      </c>
      <c r="N16" s="43">
        <f t="shared" si="1"/>
        <v>0.88970413577932184</v>
      </c>
      <c r="O16" s="46" t="s">
        <v>42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0.20833333333333334</v>
      </c>
      <c r="F17" s="48">
        <v>0.29166666666666669</v>
      </c>
      <c r="G17" s="48">
        <v>0.29166666666666669</v>
      </c>
      <c r="H17" s="48">
        <v>0.29166666666666669</v>
      </c>
      <c r="I17" s="48">
        <v>0.43125000000000002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0.63681712962962966</v>
      </c>
      <c r="F18" s="48">
        <v>0.55694444444444446</v>
      </c>
      <c r="G18" s="48">
        <v>0.46875</v>
      </c>
      <c r="H18" s="48">
        <v>0.59791666666666665</v>
      </c>
      <c r="I18" s="48">
        <v>0.45909722222222221</v>
      </c>
      <c r="J18" s="48" t="s">
        <v>42</v>
      </c>
      <c r="K18" s="48" t="s">
        <v>42</v>
      </c>
      <c r="L18" s="47" t="s">
        <v>42</v>
      </c>
      <c r="M18" s="49">
        <v>0.84513888888888888</v>
      </c>
      <c r="N18" s="48">
        <v>0.83819444444444446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14</v>
      </c>
      <c r="F21" s="52">
        <v>8</v>
      </c>
      <c r="G21" s="52">
        <v>5</v>
      </c>
      <c r="H21" s="52">
        <v>9</v>
      </c>
      <c r="I21" s="52">
        <v>2</v>
      </c>
      <c r="J21" s="52"/>
      <c r="K21" s="53"/>
      <c r="L21" s="54"/>
      <c r="M21" s="55">
        <v>4</v>
      </c>
      <c r="N21" s="52">
        <v>4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22</v>
      </c>
      <c r="F23" s="58">
        <v>22.25</v>
      </c>
      <c r="G23" s="58">
        <v>22.666666666666668</v>
      </c>
      <c r="H23" s="58">
        <v>20.333333333333332</v>
      </c>
      <c r="I23" s="58">
        <v>6</v>
      </c>
      <c r="J23" s="58" t="s">
        <v>42</v>
      </c>
      <c r="K23" s="59" t="s">
        <v>42</v>
      </c>
      <c r="L23" s="57" t="s">
        <v>42</v>
      </c>
      <c r="M23" s="60">
        <v>22.25</v>
      </c>
      <c r="N23" s="58">
        <v>19.666666666666668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279.92337221720356</v>
      </c>
      <c r="H33" s="35">
        <v>386.90380638563721</v>
      </c>
      <c r="I33" s="35" t="s">
        <v>42</v>
      </c>
      <c r="J33" s="35" t="s">
        <v>42</v>
      </c>
      <c r="K33" s="35">
        <v>738.92681507828672</v>
      </c>
      <c r="L33" s="35" t="s">
        <v>42</v>
      </c>
      <c r="M33" s="35">
        <v>682.05800578578567</v>
      </c>
      <c r="N33" s="35">
        <v>994.62202671600244</v>
      </c>
      <c r="O33" s="35">
        <v>833.8835953856925</v>
      </c>
      <c r="P33" s="34">
        <v>267.3755902792139</v>
      </c>
      <c r="Q33" s="35" t="s">
        <v>42</v>
      </c>
      <c r="R33" s="35" t="s">
        <v>42</v>
      </c>
      <c r="S33" s="35" t="s">
        <v>42</v>
      </c>
      <c r="T33" s="35">
        <v>702.86216965256983</v>
      </c>
      <c r="U33" s="35" t="s">
        <v>42</v>
      </c>
      <c r="V33" s="35">
        <v>682.29085839783102</v>
      </c>
      <c r="W33" s="35">
        <v>970.19829384764762</v>
      </c>
      <c r="X33" s="38">
        <v>853.96727458269436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0.87786619689418866</v>
      </c>
      <c r="H34" s="43">
        <f>H33/H32</f>
        <v>0.89285493781300895</v>
      </c>
      <c r="I34" s="43" t="s">
        <v>42</v>
      </c>
      <c r="J34" s="43" t="s">
        <v>42</v>
      </c>
      <c r="K34" s="43">
        <f>K33/K32</f>
        <v>0.89566886676155966</v>
      </c>
      <c r="L34" s="43" t="s">
        <v>42</v>
      </c>
      <c r="M34" s="43">
        <f>M33/M32</f>
        <v>0.89563172476921349</v>
      </c>
      <c r="N34" s="43">
        <f>N33/N32</f>
        <v>0.87760767063176692</v>
      </c>
      <c r="O34" s="43">
        <f>O33/O32</f>
        <v>0.88442199510603747</v>
      </c>
      <c r="P34" s="42">
        <f>P33/P32</f>
        <v>0.87268421827243414</v>
      </c>
      <c r="Q34" s="43" t="s">
        <v>42</v>
      </c>
      <c r="R34" s="43" t="s">
        <v>42</v>
      </c>
      <c r="S34" s="43" t="s">
        <v>42</v>
      </c>
      <c r="T34" s="43">
        <f>T33/T32</f>
        <v>0.89252339003500936</v>
      </c>
      <c r="U34" s="43" t="s">
        <v>42</v>
      </c>
      <c r="V34" s="43">
        <f>V33/V32</f>
        <v>0.89593749082543461</v>
      </c>
      <c r="W34" s="43">
        <f>W33/W32</f>
        <v>0.88199844895240698</v>
      </c>
      <c r="X34" s="46">
        <f>X33/X32</f>
        <v>0.8790839591292442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0.30792824074074077</v>
      </c>
      <c r="H35" s="48">
        <v>0.2503009259259259</v>
      </c>
      <c r="I35" s="48" t="s">
        <v>42</v>
      </c>
      <c r="J35" s="48" t="s">
        <v>42</v>
      </c>
      <c r="K35" s="48">
        <v>0.29173611111111108</v>
      </c>
      <c r="L35" s="48" t="s">
        <v>42</v>
      </c>
      <c r="M35" s="48">
        <v>0.29166666666666669</v>
      </c>
      <c r="N35" s="48">
        <v>0.25012731481481482</v>
      </c>
      <c r="O35" s="48">
        <v>0.29196759259259258</v>
      </c>
      <c r="P35" s="47">
        <v>0.7083680555555556</v>
      </c>
      <c r="Q35" s="48" t="s">
        <v>42</v>
      </c>
      <c r="R35" s="48" t="s">
        <v>42</v>
      </c>
      <c r="S35" s="48" t="s">
        <v>42</v>
      </c>
      <c r="T35" s="48">
        <v>0.708587962962963</v>
      </c>
      <c r="U35" s="48" t="s">
        <v>42</v>
      </c>
      <c r="V35" s="48">
        <v>0.70833333333333337</v>
      </c>
      <c r="W35" s="48">
        <v>0.70833333333333337</v>
      </c>
      <c r="X35" s="50">
        <v>0.70835648148148145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0.42737268518518517</v>
      </c>
      <c r="H36" s="48">
        <v>0.28825231481481484</v>
      </c>
      <c r="I36" s="48" t="s">
        <v>42</v>
      </c>
      <c r="J36" s="48" t="s">
        <v>42</v>
      </c>
      <c r="K36" s="48">
        <v>0.42857638888888888</v>
      </c>
      <c r="L36" s="48" t="s">
        <v>42</v>
      </c>
      <c r="M36" s="48">
        <v>0.41597222222222224</v>
      </c>
      <c r="N36" s="48">
        <v>0.4375</v>
      </c>
      <c r="O36" s="48">
        <v>0.44722222222222224</v>
      </c>
      <c r="P36" s="47">
        <v>0.8041666666666667</v>
      </c>
      <c r="Q36" s="48" t="s">
        <v>42</v>
      </c>
      <c r="R36" s="48" t="s">
        <v>42</v>
      </c>
      <c r="S36" s="48" t="s">
        <v>42</v>
      </c>
      <c r="T36" s="48">
        <v>0.87369212962962961</v>
      </c>
      <c r="U36" s="48" t="s">
        <v>42</v>
      </c>
      <c r="V36" s="48">
        <v>0.85628472222222218</v>
      </c>
      <c r="W36" s="48">
        <v>0.991724537037037</v>
      </c>
      <c r="X36" s="50">
        <v>0.99375000000000002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2CA3B-7582-46D7-848B-1B7FFBD5714A}">
  <sheetPr>
    <tabColor theme="8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O44" sqref="O44"/>
      <selection pane="bottomLeft" activeCell="O44" sqref="O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102448</v>
      </c>
      <c r="E1" s="88" t="s">
        <v>3</v>
      </c>
      <c r="F1" s="89">
        <f>SUM(G5:G191)</f>
        <v>2022705.87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46055</v>
      </c>
      <c r="B2" s="332"/>
      <c r="C2" s="92" t="s">
        <v>40</v>
      </c>
      <c r="D2" s="93">
        <f>AVERAGE(N21,N38,N55,N72,N89,N106,N123,N140,N157,N174,N191)</f>
        <v>672.0919825753241</v>
      </c>
      <c r="E2" s="93" t="s">
        <v>91</v>
      </c>
      <c r="F2" s="94">
        <f>F1/D1</f>
        <v>19.743732137279402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399</v>
      </c>
      <c r="G5" s="148">
        <f t="shared" ref="G5:G9" si="0">E5*F5</f>
        <v>7860.2999999999993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2262.0472440944991</v>
      </c>
      <c r="N5" s="152">
        <f>M5/L5</f>
        <v>377.00787401574985</v>
      </c>
      <c r="O5" s="154">
        <f>L5-I5</f>
        <v>0</v>
      </c>
      <c r="P5" s="155">
        <f>N5-K5</f>
        <v>-39.658792650916837</v>
      </c>
      <c r="Q5" s="156">
        <f>N5/K5</f>
        <v>0.90481889763779955</v>
      </c>
      <c r="R5" s="289">
        <f>Q21</f>
        <v>0.87786619689418866</v>
      </c>
      <c r="S5" s="157">
        <v>0.30792824074074077</v>
      </c>
      <c r="T5" s="158">
        <v>0.31527777777777777</v>
      </c>
      <c r="U5" s="159"/>
      <c r="V5" s="160">
        <v>10.583333333333282</v>
      </c>
      <c r="W5" s="161"/>
      <c r="X5" s="162"/>
      <c r="Y5" s="292"/>
      <c r="Z5" s="293"/>
      <c r="AA5" s="115">
        <f>M5-J5</f>
        <v>-237.95275590550091</v>
      </c>
      <c r="AB5" s="156">
        <f>M5/J5</f>
        <v>0.90481889763779966</v>
      </c>
      <c r="AC5" s="281">
        <f>AB21</f>
        <v>0.87786619689418866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2129</v>
      </c>
      <c r="G6" s="103">
        <f t="shared" si="0"/>
        <v>60825.53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3124.5006114961293</v>
      </c>
      <c r="N6" s="106">
        <f>M6/L6</f>
        <v>260.37505095801077</v>
      </c>
      <c r="O6" s="108">
        <f>L6-I6</f>
        <v>0</v>
      </c>
      <c r="P6" s="109">
        <f>N6-K6</f>
        <v>-39.624949041989225</v>
      </c>
      <c r="Q6" s="110">
        <f>N6/K6</f>
        <v>0.8679168365267026</v>
      </c>
      <c r="R6" s="290"/>
      <c r="S6" s="47">
        <v>0.31883101851851853</v>
      </c>
      <c r="T6" s="48">
        <v>0.34722222222222221</v>
      </c>
      <c r="U6" s="111">
        <v>5.1166666666666938</v>
      </c>
      <c r="V6" s="112">
        <v>40.883333333333304</v>
      </c>
      <c r="W6" s="113"/>
      <c r="X6" s="116"/>
      <c r="Y6" s="276"/>
      <c r="Z6" s="277"/>
      <c r="AA6" s="117">
        <f>M6-J6</f>
        <v>-475.4993885038707</v>
      </c>
      <c r="AB6" s="110">
        <f>M6/J6</f>
        <v>0.8679168365267026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1972</v>
      </c>
      <c r="G7" s="103">
        <f t="shared" si="0"/>
        <v>58864.200000000004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3138.4615384615404</v>
      </c>
      <c r="N7" s="106">
        <f>M7/L7</f>
        <v>261.53846153846172</v>
      </c>
      <c r="O7" s="108">
        <f>L7-I7</f>
        <v>0</v>
      </c>
      <c r="P7" s="109">
        <f>N7-K7</f>
        <v>-38.461538461538282</v>
      </c>
      <c r="Q7" s="110">
        <f>N7/K7</f>
        <v>0.87179487179487236</v>
      </c>
      <c r="R7" s="290"/>
      <c r="S7" s="47">
        <v>0.35090277777777779</v>
      </c>
      <c r="T7" s="48">
        <v>0.37708333333333333</v>
      </c>
      <c r="U7" s="111">
        <v>5.3000000000000291</v>
      </c>
      <c r="V7" s="112">
        <v>37.699999999999974</v>
      </c>
      <c r="W7" s="113"/>
      <c r="X7" s="116"/>
      <c r="Y7" s="276"/>
      <c r="Z7" s="277"/>
      <c r="AA7" s="117">
        <f>M7-J7</f>
        <v>-461.53846153845961</v>
      </c>
      <c r="AB7" s="110">
        <f>M7/J7</f>
        <v>0.87179487179487236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1846</v>
      </c>
      <c r="G8" s="103">
        <f t="shared" si="0"/>
        <v>54493.919999999998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3137.6770538243622</v>
      </c>
      <c r="N8" s="106">
        <f>M8/L8</f>
        <v>261.47308781869685</v>
      </c>
      <c r="O8" s="108">
        <f>L8-I8</f>
        <v>0</v>
      </c>
      <c r="P8" s="109">
        <f>N8-K8</f>
        <v>-38.526912181303146</v>
      </c>
      <c r="Q8" s="110">
        <f>N8/K8</f>
        <v>0.87157695939565616</v>
      </c>
      <c r="R8" s="290"/>
      <c r="S8" s="47">
        <v>0.38055555555555554</v>
      </c>
      <c r="T8" s="48">
        <v>0.40506944444444443</v>
      </c>
      <c r="U8" s="111">
        <v>4.9999999999999822</v>
      </c>
      <c r="V8" s="112">
        <v>35.300000000000004</v>
      </c>
      <c r="W8" s="113"/>
      <c r="X8" s="116"/>
      <c r="Y8" s="276"/>
      <c r="Z8" s="277"/>
      <c r="AA8" s="117">
        <f>M8-J8</f>
        <v>-462.32294617563775</v>
      </c>
      <c r="AB8" s="110">
        <f>M8/J8</f>
        <v>0.87157695939565616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1450</v>
      </c>
      <c r="G9" s="103">
        <f t="shared" si="0"/>
        <v>37178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3173.2522796352587</v>
      </c>
      <c r="N9" s="106">
        <f>M9/L9</f>
        <v>288.47747996684171</v>
      </c>
      <c r="O9" s="108">
        <f>L9-I9</f>
        <v>0</v>
      </c>
      <c r="P9" s="109">
        <f>N9-K9</f>
        <v>-38.795247305885539</v>
      </c>
      <c r="Q9" s="110">
        <f>N9/K9</f>
        <v>0.88145896656534972</v>
      </c>
      <c r="R9" s="290"/>
      <c r="S9" s="47">
        <v>0.40833333333333333</v>
      </c>
      <c r="T9" s="48">
        <v>0.42737268518518517</v>
      </c>
      <c r="U9" s="111">
        <v>4.7000000000000153</v>
      </c>
      <c r="V9" s="112">
        <v>27.416666666666664</v>
      </c>
      <c r="W9" s="113"/>
      <c r="X9" s="116"/>
      <c r="Y9" s="276"/>
      <c r="Z9" s="277"/>
      <c r="AA9" s="117">
        <f>M9-J9</f>
        <v>-426.74772036474133</v>
      </c>
      <c r="AB9" s="110">
        <f>M9/J9</f>
        <v>0.88145896656534961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2967.1877455023578</v>
      </c>
      <c r="N21" s="138">
        <f>M21/L21</f>
        <v>279.92337221720356</v>
      </c>
      <c r="O21" s="139">
        <f>L21-I21</f>
        <v>0</v>
      </c>
      <c r="P21" s="140">
        <f>N21-K21</f>
        <v>-38.944552311098334</v>
      </c>
      <c r="Q21" s="141">
        <f>N21/K21</f>
        <v>0.87786619689418866</v>
      </c>
      <c r="R21" s="291"/>
      <c r="S21" s="142">
        <f>S5</f>
        <v>0.30792824074074077</v>
      </c>
      <c r="T21" s="143">
        <f>INDEX(T5:T20,COUNTA(T5:T20))</f>
        <v>0.42737268518518517</v>
      </c>
      <c r="U21" s="144"/>
      <c r="V21" s="166"/>
      <c r="W21" s="167"/>
      <c r="X21" s="138"/>
      <c r="Y21" s="279"/>
      <c r="Z21" s="280"/>
      <c r="AA21" s="168">
        <f>M21-J21</f>
        <v>-412.81225449764224</v>
      </c>
      <c r="AB21" s="141">
        <f>M21/J21</f>
        <v>0.87786619689418866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873</v>
      </c>
      <c r="G22" s="148">
        <f t="shared" ref="G22:G23" si="5">E22*F22</f>
        <v>12248.189999999999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2321.1225997045749</v>
      </c>
      <c r="N22" s="152">
        <f>M22/L22</f>
        <v>386.85376661742913</v>
      </c>
      <c r="O22" s="154">
        <f>L22-I22</f>
        <v>0</v>
      </c>
      <c r="P22" s="155">
        <f>N22-K22</f>
        <v>-46.479566715904184</v>
      </c>
      <c r="Q22" s="156">
        <f>N22/K22</f>
        <v>0.89273946142483651</v>
      </c>
      <c r="R22" s="289">
        <f>Q38</f>
        <v>0.89285493781300895</v>
      </c>
      <c r="S22" s="157">
        <v>0.2503009259259259</v>
      </c>
      <c r="T22" s="158">
        <v>0.26597222222222222</v>
      </c>
      <c r="U22" s="159"/>
      <c r="V22" s="160">
        <v>22.566666666666706</v>
      </c>
      <c r="W22" s="158"/>
      <c r="X22" s="169"/>
      <c r="Y22" s="292"/>
      <c r="Z22" s="293"/>
      <c r="AA22" s="115">
        <f>M22-J22</f>
        <v>-278.8774002954251</v>
      </c>
      <c r="AB22" s="156">
        <f>M22/J22</f>
        <v>0.89273946142483651</v>
      </c>
      <c r="AC22" s="281">
        <f>AB38</f>
        <v>0.89285493781300895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1048</v>
      </c>
      <c r="G23" s="103">
        <f t="shared" si="5"/>
        <v>15185.52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2321.7230769230723</v>
      </c>
      <c r="N23" s="106">
        <f>M23/L23</f>
        <v>386.9538461538454</v>
      </c>
      <c r="O23" s="108">
        <f>L23-I23</f>
        <v>0</v>
      </c>
      <c r="P23" s="109">
        <f>N23-K23</f>
        <v>-46.37948717948791</v>
      </c>
      <c r="Q23" s="110">
        <f>N23/K23</f>
        <v>0.89297041420118173</v>
      </c>
      <c r="R23" s="290"/>
      <c r="S23" s="47">
        <v>0.26944444444444443</v>
      </c>
      <c r="T23" s="48">
        <v>0.28825231481481484</v>
      </c>
      <c r="U23" s="111">
        <v>4.9999999999999822</v>
      </c>
      <c r="V23" s="112">
        <v>27.083333333333385</v>
      </c>
      <c r="W23" s="113"/>
      <c r="X23" s="13"/>
      <c r="Y23" s="276"/>
      <c r="Z23" s="277"/>
      <c r="AA23" s="117">
        <f>M23-J23</f>
        <v>-278.27692307692769</v>
      </c>
      <c r="AB23" s="110">
        <f>M23/J23</f>
        <v>0.89297041420118162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2321.4228383138234</v>
      </c>
      <c r="N38" s="138">
        <f>M38/L38</f>
        <v>386.90380638563721</v>
      </c>
      <c r="O38" s="139">
        <f>L38-I38</f>
        <v>0</v>
      </c>
      <c r="P38" s="140">
        <f>N38-K38</f>
        <v>-46.429526947696104</v>
      </c>
      <c r="Q38" s="141">
        <f>N38/K38</f>
        <v>0.89285493781300895</v>
      </c>
      <c r="R38" s="291"/>
      <c r="S38" s="142">
        <f>S22</f>
        <v>0.2503009259259259</v>
      </c>
      <c r="T38" s="143">
        <f>INDEX(T22:T37,COUNTA(T22:T37))</f>
        <v>0.28825231481481484</v>
      </c>
      <c r="U38" s="144"/>
      <c r="V38" s="166"/>
      <c r="W38" s="167"/>
      <c r="X38" s="138"/>
      <c r="Y38" s="279"/>
      <c r="Z38" s="280"/>
      <c r="AA38" s="168">
        <f>M38-J38</f>
        <v>-278.57716168617662</v>
      </c>
      <c r="AB38" s="141">
        <f>M38/J38</f>
        <v>0.89285493781300895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2950</v>
      </c>
      <c r="G39" s="148">
        <f t="shared" ref="G39:G41" si="9">E39*F39</f>
        <v>52775.5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2954.9248747913184</v>
      </c>
      <c r="N39" s="152">
        <f>M39/L39</f>
        <v>738.7312186978296</v>
      </c>
      <c r="O39" s="154">
        <f>L39-I39</f>
        <v>0</v>
      </c>
      <c r="P39" s="155">
        <f>N39-K39</f>
        <v>-86.268781302170396</v>
      </c>
      <c r="Q39" s="156">
        <f>N39/K39</f>
        <v>0.89543178023979342</v>
      </c>
      <c r="R39" s="289">
        <f>Q55</f>
        <v>0.89566886676155966</v>
      </c>
      <c r="S39" s="157">
        <v>0.29173611111111108</v>
      </c>
      <c r="T39" s="158">
        <v>0.33333333333333331</v>
      </c>
      <c r="U39" s="159"/>
      <c r="V39" s="160">
        <v>59.900000000000013</v>
      </c>
      <c r="W39" s="158"/>
      <c r="X39" s="169"/>
      <c r="Y39" s="292"/>
      <c r="Z39" s="293"/>
      <c r="AA39" s="115">
        <f>M39-J39</f>
        <v>-345.07512520868158</v>
      </c>
      <c r="AB39" s="156">
        <f>M39/J39</f>
        <v>0.89543178023979342</v>
      </c>
      <c r="AC39" s="281">
        <f>AB55</f>
        <v>0.89566886676155966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1493</v>
      </c>
      <c r="G40" s="103">
        <f t="shared" si="9"/>
        <v>32024.85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2958.0627407815091</v>
      </c>
      <c r="N40" s="106">
        <f>M40/L40</f>
        <v>739.51568519537727</v>
      </c>
      <c r="O40" s="108">
        <f>L40-I40</f>
        <v>0</v>
      </c>
      <c r="P40" s="109">
        <f>N40-K40</f>
        <v>-85.484314804622727</v>
      </c>
      <c r="Q40" s="110">
        <f>N40/K40</f>
        <v>0.8963826487216694</v>
      </c>
      <c r="R40" s="290"/>
      <c r="S40" s="47">
        <v>0.33680555555555558</v>
      </c>
      <c r="T40" s="48">
        <v>0.35783564814814817</v>
      </c>
      <c r="U40" s="111">
        <v>5.0000000000000622</v>
      </c>
      <c r="V40" s="112">
        <v>30.283333333333324</v>
      </c>
      <c r="W40" s="113"/>
      <c r="X40" s="116"/>
      <c r="Y40" s="276"/>
      <c r="Z40" s="277"/>
      <c r="AA40" s="117">
        <f>M40-J40</f>
        <v>-341.93725921849091</v>
      </c>
      <c r="AB40" s="110">
        <f>M40/J40</f>
        <v>0.8963826487216694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4734</v>
      </c>
      <c r="G41" s="103">
        <f t="shared" si="9"/>
        <v>78868.44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2954.1341653666141</v>
      </c>
      <c r="N41" s="106">
        <f>M41/L41</f>
        <v>738.53354134165352</v>
      </c>
      <c r="O41" s="108">
        <f>L41-I41</f>
        <v>0</v>
      </c>
      <c r="P41" s="109">
        <f>N41-K41</f>
        <v>-86.466458658346482</v>
      </c>
      <c r="Q41" s="110">
        <f>N41/K41</f>
        <v>0.89519217132321638</v>
      </c>
      <c r="R41" s="290"/>
      <c r="S41" s="47">
        <v>0.36180555555555555</v>
      </c>
      <c r="T41" s="48">
        <v>0.42857638888888888</v>
      </c>
      <c r="U41" s="111">
        <v>5.7166666666666277</v>
      </c>
      <c r="V41" s="112">
        <v>96.15</v>
      </c>
      <c r="W41" s="113"/>
      <c r="X41" s="13"/>
      <c r="Y41" s="276"/>
      <c r="Z41" s="277"/>
      <c r="AA41" s="117">
        <f>M41-J41</f>
        <v>-345.86583463338593</v>
      </c>
      <c r="AB41" s="110">
        <f>M41/J41</f>
        <v>0.89519217132321638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2955.7072603131469</v>
      </c>
      <c r="N55" s="138">
        <f>M55/L55</f>
        <v>738.92681507828672</v>
      </c>
      <c r="O55" s="139">
        <f>L55-I55</f>
        <v>0</v>
      </c>
      <c r="P55" s="140">
        <f>N55-K55</f>
        <v>-86.073184921713278</v>
      </c>
      <c r="Q55" s="141">
        <f>N55/K55</f>
        <v>0.89566886676155966</v>
      </c>
      <c r="R55" s="291"/>
      <c r="S55" s="142">
        <f>S39</f>
        <v>0.29173611111111108</v>
      </c>
      <c r="T55" s="143">
        <f>INDEX(T39:T54,COUNTA(T39:T54))</f>
        <v>0.42857638888888888</v>
      </c>
      <c r="U55" s="144"/>
      <c r="V55" s="166"/>
      <c r="W55" s="167"/>
      <c r="X55" s="138"/>
      <c r="Y55" s="279"/>
      <c r="Z55" s="280"/>
      <c r="AA55" s="168">
        <f>M55-J55</f>
        <v>-344.29273968685311</v>
      </c>
      <c r="AB55" s="141">
        <f>M55/J55</f>
        <v>0.89566886676155966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1143</v>
      </c>
      <c r="G56" s="148">
        <f t="shared" ref="G56:G58" si="14">E56*F56</f>
        <v>25466.04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2956.0344827586273</v>
      </c>
      <c r="N56" s="152">
        <f>M56/L56</f>
        <v>591.20689655172544</v>
      </c>
      <c r="O56" s="154">
        <f>L56-I56</f>
        <v>0</v>
      </c>
      <c r="P56" s="155">
        <f>N56-K56</f>
        <v>-68.793103448274564</v>
      </c>
      <c r="Q56" s="156">
        <f>N56/K56</f>
        <v>0.89576802507837183</v>
      </c>
      <c r="R56" s="289">
        <f>Q72</f>
        <v>0.89563172476921349</v>
      </c>
      <c r="S56" s="157">
        <v>0.29166666666666669</v>
      </c>
      <c r="T56" s="158">
        <v>0.30777777777777776</v>
      </c>
      <c r="U56" s="159"/>
      <c r="V56" s="160">
        <v>23.19999999999995</v>
      </c>
      <c r="W56" s="161"/>
      <c r="X56" s="162"/>
      <c r="Y56" s="292"/>
      <c r="Z56" s="293"/>
      <c r="AA56" s="115">
        <f>M56-J56</f>
        <v>-343.96551724137271</v>
      </c>
      <c r="AB56" s="156">
        <f>M56/J56</f>
        <v>0.89576802507837194</v>
      </c>
      <c r="AC56" s="281">
        <f>AB72</f>
        <v>0.89563172476921338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3433</v>
      </c>
      <c r="G57" s="103">
        <f t="shared" si="14"/>
        <v>93617.91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2956.6507177033509</v>
      </c>
      <c r="N57" s="106">
        <f>M57/L57</f>
        <v>591.33014354067018</v>
      </c>
      <c r="O57" s="108">
        <f>L57-I57</f>
        <v>0</v>
      </c>
      <c r="P57" s="109">
        <f>N57-K57</f>
        <v>-68.669856459329822</v>
      </c>
      <c r="Q57" s="110">
        <f>N57/K57</f>
        <v>0.89595476294040932</v>
      </c>
      <c r="R57" s="290"/>
      <c r="S57" s="47">
        <v>0.31134259259259262</v>
      </c>
      <c r="T57" s="48">
        <v>0.35972222222222222</v>
      </c>
      <c r="U57" s="111">
        <v>5.1333333333333897</v>
      </c>
      <c r="V57" s="112">
        <v>69.666666666666629</v>
      </c>
      <c r="W57" s="113"/>
      <c r="X57" s="116"/>
      <c r="Y57" s="276"/>
      <c r="Z57" s="277"/>
      <c r="AA57" s="117">
        <f>M57-J57</f>
        <v>-343.34928229664911</v>
      </c>
      <c r="AB57" s="110">
        <f>M57/J57</f>
        <v>0.89595476294040932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3741</v>
      </c>
      <c r="G58" s="103">
        <f t="shared" si="14"/>
        <v>69320.73000000001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2954.0688747532349</v>
      </c>
      <c r="N58" s="106">
        <f>M58/L58</f>
        <v>984.68962491774494</v>
      </c>
      <c r="O58" s="108">
        <f>L58-I58</f>
        <v>0</v>
      </c>
      <c r="P58" s="109">
        <f>N58-K58</f>
        <v>-115.31037508225506</v>
      </c>
      <c r="Q58" s="110">
        <f>N58/K58</f>
        <v>0.89517238628885898</v>
      </c>
      <c r="R58" s="290"/>
      <c r="S58" s="47">
        <v>0.36320601851851853</v>
      </c>
      <c r="T58" s="48">
        <v>0.41597222222222224</v>
      </c>
      <c r="U58" s="111">
        <v>5.0166666666666782</v>
      </c>
      <c r="V58" s="112">
        <v>75.983333333333348</v>
      </c>
      <c r="W58" s="113"/>
      <c r="X58" s="116"/>
      <c r="Y58" s="276"/>
      <c r="Z58" s="277"/>
      <c r="AA58" s="117">
        <f>M58-J58</f>
        <v>-345.93112524676508</v>
      </c>
      <c r="AB58" s="110">
        <f>M58/J58</f>
        <v>0.89517238628885909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2955.5846917384042</v>
      </c>
      <c r="N72" s="138">
        <f>M72/L72</f>
        <v>682.05800578578567</v>
      </c>
      <c r="O72" s="139">
        <f>L72-I72</f>
        <v>0</v>
      </c>
      <c r="P72" s="140">
        <f>N72-K72</f>
        <v>-79.48045575267588</v>
      </c>
      <c r="Q72" s="141">
        <f>N72/K72</f>
        <v>0.89563172476921349</v>
      </c>
      <c r="R72" s="291"/>
      <c r="S72" s="142">
        <f>S56</f>
        <v>0.29166666666666669</v>
      </c>
      <c r="T72" s="143">
        <f>INDEX(T56:T71,COUNTA(T56:T71))</f>
        <v>0.41597222222222224</v>
      </c>
      <c r="U72" s="144"/>
      <c r="V72" s="166"/>
      <c r="W72" s="99"/>
      <c r="X72" s="69"/>
      <c r="Y72" s="279"/>
      <c r="Z72" s="280"/>
      <c r="AA72" s="168">
        <f>M72-J72</f>
        <v>-344.41530826159578</v>
      </c>
      <c r="AB72" s="141">
        <f>M72/J72</f>
        <v>0.89563172476921338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1192</v>
      </c>
      <c r="G73" s="148">
        <f t="shared" ref="G73:G75" si="18">E73*F73</f>
        <v>21670.560000000001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3134.5507669832</v>
      </c>
      <c r="N73" s="152">
        <f>M73/L73</f>
        <v>1044.8502556610667</v>
      </c>
      <c r="O73" s="154">
        <f>L73-I73</f>
        <v>0</v>
      </c>
      <c r="P73" s="155">
        <f>N73-K73</f>
        <v>-155.14974433893326</v>
      </c>
      <c r="Q73" s="156">
        <f>N73/K73</f>
        <v>0.87070854638422224</v>
      </c>
      <c r="R73" s="289">
        <f>Q89</f>
        <v>0.87760767063176692</v>
      </c>
      <c r="S73" s="157">
        <v>0.25012731481481482</v>
      </c>
      <c r="T73" s="158">
        <v>0.26597222222222222</v>
      </c>
      <c r="U73" s="159"/>
      <c r="V73" s="160">
        <v>22.816666666666663</v>
      </c>
      <c r="W73" s="161"/>
      <c r="X73" s="162"/>
      <c r="Y73" s="292"/>
      <c r="Z73" s="293"/>
      <c r="AA73" s="115">
        <f>M73-J73</f>
        <v>-465.44923301680001</v>
      </c>
      <c r="AB73" s="156">
        <f>M73/J73</f>
        <v>0.87070854638422224</v>
      </c>
      <c r="AC73" s="281">
        <f>AB89</f>
        <v>0.87760767063176681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4611</v>
      </c>
      <c r="G74" s="103">
        <f t="shared" si="18"/>
        <v>64692.329999999994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2689.5009721322108</v>
      </c>
      <c r="N74" s="106">
        <f>M74/L74</f>
        <v>896.50032404407023</v>
      </c>
      <c r="O74" s="108">
        <f>L74-I74</f>
        <v>0</v>
      </c>
      <c r="P74" s="109">
        <f>N74-K74</f>
        <v>-103.49967595592977</v>
      </c>
      <c r="Q74" s="110">
        <f>N74/K74</f>
        <v>0.89650032404407021</v>
      </c>
      <c r="R74" s="290"/>
      <c r="S74" s="47">
        <v>0.27717592592592594</v>
      </c>
      <c r="T74" s="48">
        <v>0.34861111111111109</v>
      </c>
      <c r="U74" s="111">
        <v>16.133333333333351</v>
      </c>
      <c r="V74" s="112">
        <v>102.86666666666663</v>
      </c>
      <c r="W74" s="113"/>
      <c r="X74" s="116"/>
      <c r="Y74" s="276"/>
      <c r="Z74" s="277"/>
      <c r="AA74" s="117">
        <f>M74-J74</f>
        <v>-310.49902786778921</v>
      </c>
      <c r="AB74" s="110">
        <f>M74/J74</f>
        <v>0.89650032404407032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5885</v>
      </c>
      <c r="G75" s="103">
        <f t="shared" si="18"/>
        <v>84037.8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3127.5465013286102</v>
      </c>
      <c r="N75" s="106">
        <f>M75/L75</f>
        <v>1042.51550044287</v>
      </c>
      <c r="O75" s="108">
        <f>L75-I75</f>
        <v>0</v>
      </c>
      <c r="P75" s="109">
        <f>N75-K75</f>
        <v>-157.48449955712999</v>
      </c>
      <c r="Q75" s="110">
        <f>N75/K75</f>
        <v>0.86876291703572506</v>
      </c>
      <c r="R75" s="290"/>
      <c r="S75" s="47">
        <v>0.35909722222222223</v>
      </c>
      <c r="T75" s="48">
        <v>0.4375</v>
      </c>
      <c r="U75" s="111">
        <v>15.100000000000042</v>
      </c>
      <c r="V75" s="112">
        <v>112.89999999999998</v>
      </c>
      <c r="W75" s="113"/>
      <c r="X75" s="116"/>
      <c r="Y75" s="276"/>
      <c r="Z75" s="277"/>
      <c r="AA75" s="117">
        <f>M75-J75</f>
        <v>-472.45349867138975</v>
      </c>
      <c r="AB75" s="110">
        <f>M75/J75</f>
        <v>0.86876291703572506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2983.8660801480073</v>
      </c>
      <c r="N89" s="138">
        <f>M89/L89</f>
        <v>994.62202671600244</v>
      </c>
      <c r="O89" s="139">
        <f>L89-I89</f>
        <v>0</v>
      </c>
      <c r="P89" s="140">
        <f>N89-K89</f>
        <v>-138.71130661733082</v>
      </c>
      <c r="Q89" s="141">
        <f>N89/K89</f>
        <v>0.87760767063176692</v>
      </c>
      <c r="R89" s="291"/>
      <c r="S89" s="142">
        <f>S73</f>
        <v>0.25012731481481482</v>
      </c>
      <c r="T89" s="143">
        <f>INDEX(T73:T88,COUNTA(T73:T88))</f>
        <v>0.4375</v>
      </c>
      <c r="U89" s="144"/>
      <c r="V89" s="166"/>
      <c r="W89" s="99"/>
      <c r="X89" s="69"/>
      <c r="Y89" s="279"/>
      <c r="Z89" s="280"/>
      <c r="AA89" s="168">
        <f>M89-J89</f>
        <v>-416.13391985199269</v>
      </c>
      <c r="AB89" s="141">
        <f>M89/J89</f>
        <v>0.87760767063176681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1540</v>
      </c>
      <c r="G90" s="148">
        <f t="shared" ref="G90:G93" si="23">E90*F90</f>
        <v>38546.200000000004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2927.1383315733897</v>
      </c>
      <c r="N90" s="152">
        <f>M90/L90</f>
        <v>731.78458289334742</v>
      </c>
      <c r="O90" s="154">
        <f>L90-I90</f>
        <v>0</v>
      </c>
      <c r="P90" s="155">
        <f>N90-K90</f>
        <v>-93.215417106652581</v>
      </c>
      <c r="Q90" s="156">
        <f>N90/K90</f>
        <v>0.88701161562829989</v>
      </c>
      <c r="R90" s="289">
        <f>Q106</f>
        <v>0.88442199510603747</v>
      </c>
      <c r="S90" s="157">
        <v>0.29196759259259258</v>
      </c>
      <c r="T90" s="158">
        <v>0.31388888888888888</v>
      </c>
      <c r="U90" s="159"/>
      <c r="V90" s="160">
        <v>31.56666666666667</v>
      </c>
      <c r="W90" s="158"/>
      <c r="X90" s="169"/>
      <c r="Y90" s="292"/>
      <c r="Z90" s="293"/>
      <c r="AA90" s="115">
        <f>M90-J90</f>
        <v>-372.86166842661032</v>
      </c>
      <c r="AB90" s="156">
        <f>M90/J90</f>
        <v>0.88701161562829989</v>
      </c>
      <c r="AC90" s="281">
        <f>AB106</f>
        <v>0.88442199510603747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1833</v>
      </c>
      <c r="G91" s="103">
        <f t="shared" si="23"/>
        <v>45495.06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2927.5953859804808</v>
      </c>
      <c r="N91" s="106">
        <f>M91/L91</f>
        <v>731.89884649512021</v>
      </c>
      <c r="O91" s="108">
        <f>L91-I91</f>
        <v>0</v>
      </c>
      <c r="P91" s="109">
        <f>N91-K91</f>
        <v>-93.10115350487979</v>
      </c>
      <c r="Q91" s="110">
        <f>N91/K91</f>
        <v>0.8871501169637821</v>
      </c>
      <c r="R91" s="290"/>
      <c r="S91" s="47">
        <v>0.32460648148148147</v>
      </c>
      <c r="T91" s="48">
        <v>0.35069444444444442</v>
      </c>
      <c r="U91" s="111">
        <v>15.433333333333321</v>
      </c>
      <c r="V91" s="112">
        <v>37.566666666666649</v>
      </c>
      <c r="W91" s="113"/>
      <c r="X91" s="13"/>
      <c r="Y91" s="276"/>
      <c r="Z91" s="277"/>
      <c r="AA91" s="117">
        <f>M91-J91</f>
        <v>-372.40461401951916</v>
      </c>
      <c r="AB91" s="110">
        <f>M91/J91</f>
        <v>0.8871501169637821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2887</v>
      </c>
      <c r="G92" s="103">
        <f t="shared" si="23"/>
        <v>86610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2690.4478384675103</v>
      </c>
      <c r="N92" s="106">
        <f>M92/L92</f>
        <v>896.81594615583674</v>
      </c>
      <c r="O92" s="108">
        <f>L92-I92</f>
        <v>0</v>
      </c>
      <c r="P92" s="109">
        <f>N92-K92</f>
        <v>-103.18405384416326</v>
      </c>
      <c r="Q92" s="110">
        <f>N92/K92</f>
        <v>0.89681594615583671</v>
      </c>
      <c r="R92" s="290"/>
      <c r="S92" s="47">
        <v>0.36180555555555555</v>
      </c>
      <c r="T92" s="48">
        <v>0.40651620370370373</v>
      </c>
      <c r="U92" s="111">
        <v>16.000000000000021</v>
      </c>
      <c r="V92" s="112">
        <v>64.383333333333383</v>
      </c>
      <c r="W92" s="113"/>
      <c r="X92" s="13"/>
      <c r="Y92" s="276"/>
      <c r="Z92" s="277"/>
      <c r="AA92" s="117">
        <f>M92-J92</f>
        <v>-309.55216153248966</v>
      </c>
      <c r="AB92" s="110">
        <f>M92/J92</f>
        <v>0.89681594615583682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2293</v>
      </c>
      <c r="G93" s="103">
        <f t="shared" si="23"/>
        <v>41686.74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3129.1887793783153</v>
      </c>
      <c r="N93" s="106">
        <f>M93/L93</f>
        <v>1043.0629264594384</v>
      </c>
      <c r="O93" s="108">
        <f>L93-I93</f>
        <v>0</v>
      </c>
      <c r="P93" s="109">
        <f>N93-K93</f>
        <v>-156.93707354056164</v>
      </c>
      <c r="Q93" s="110">
        <f>N93/K93</f>
        <v>0.86921910538286529</v>
      </c>
      <c r="R93" s="290"/>
      <c r="S93" s="47">
        <v>0.41668981481481482</v>
      </c>
      <c r="T93" s="48">
        <v>0.44722222222222224</v>
      </c>
      <c r="U93" s="111">
        <v>14.649999999999972</v>
      </c>
      <c r="V93" s="112">
        <v>43.96666666666669</v>
      </c>
      <c r="W93" s="113"/>
      <c r="X93" s="116"/>
      <c r="Y93" s="276"/>
      <c r="Z93" s="277"/>
      <c r="AA93" s="117">
        <f>M93-J93</f>
        <v>-470.8112206216847</v>
      </c>
      <c r="AB93" s="110">
        <f>M93/J93</f>
        <v>0.8692191053828654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2918.5925838499238</v>
      </c>
      <c r="N106" s="138">
        <f>M106/L106</f>
        <v>833.8835953856925</v>
      </c>
      <c r="O106" s="139">
        <f>L106-I106</f>
        <v>0</v>
      </c>
      <c r="P106" s="140">
        <f>N106-K106</f>
        <v>-108.97354747145039</v>
      </c>
      <c r="Q106" s="141">
        <f>N106/K106</f>
        <v>0.88442199510603747</v>
      </c>
      <c r="R106" s="291"/>
      <c r="S106" s="142">
        <f>S90</f>
        <v>0.29196759259259258</v>
      </c>
      <c r="T106" s="143">
        <f>INDEX(T90:T105,COUNTA(T90:T105))</f>
        <v>0.44722222222222224</v>
      </c>
      <c r="U106" s="144"/>
      <c r="V106" s="166"/>
      <c r="W106" s="167"/>
      <c r="X106" s="138"/>
      <c r="Y106" s="279"/>
      <c r="Z106" s="280"/>
      <c r="AA106" s="168">
        <f>M106-J106</f>
        <v>-381.40741615007619</v>
      </c>
      <c r="AB106" s="141">
        <f>M106/J106</f>
        <v>0.88442199510603747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1371</v>
      </c>
      <c r="G107" s="148">
        <f t="shared" ref="G107:G110" si="27">E107*F107</f>
        <v>35152.44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3169.9421965318043</v>
      </c>
      <c r="N107" s="152">
        <f>M107/L107</f>
        <v>288.1765633210731</v>
      </c>
      <c r="O107" s="154">
        <f>L107-I107</f>
        <v>0</v>
      </c>
      <c r="P107" s="155">
        <f>N107-K107</f>
        <v>-39.096163951654148</v>
      </c>
      <c r="Q107" s="156">
        <f>N107/K107</f>
        <v>0.88053949903661233</v>
      </c>
      <c r="R107" s="289">
        <f>Q123</f>
        <v>0.87268421827243414</v>
      </c>
      <c r="S107" s="157">
        <v>0.7083680555555556</v>
      </c>
      <c r="T107" s="158">
        <v>0.72638888888888886</v>
      </c>
      <c r="U107" s="159"/>
      <c r="V107" s="160">
        <v>25.9499999999999</v>
      </c>
      <c r="W107" s="158"/>
      <c r="X107" s="169"/>
      <c r="Y107" s="292"/>
      <c r="Z107" s="293"/>
      <c r="AA107" s="115">
        <f>M107-J107</f>
        <v>-430.05780346819574</v>
      </c>
      <c r="AB107" s="156">
        <f>M107/J107</f>
        <v>0.88053949903661233</v>
      </c>
      <c r="AC107" s="281">
        <f>AB123</f>
        <v>0.87268421827243425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1722</v>
      </c>
      <c r="G108" s="103">
        <f t="shared" si="27"/>
        <v>50833.440000000002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3135.6600910470379</v>
      </c>
      <c r="N108" s="106">
        <f>M108/L108</f>
        <v>261.30500758725316</v>
      </c>
      <c r="O108" s="108">
        <f>L108-I108</f>
        <v>0</v>
      </c>
      <c r="P108" s="109">
        <f>N108-K108</f>
        <v>-38.694992412746842</v>
      </c>
      <c r="Q108" s="110">
        <f>N108/K108</f>
        <v>0.87101669195751052</v>
      </c>
      <c r="R108" s="290"/>
      <c r="S108" s="47">
        <v>0.7298958333333333</v>
      </c>
      <c r="T108" s="48">
        <v>0.75277777777777777</v>
      </c>
      <c r="U108" s="111">
        <v>5.0499999999999901</v>
      </c>
      <c r="V108" s="112">
        <v>32.950000000000031</v>
      </c>
      <c r="W108" s="113"/>
      <c r="X108" s="13"/>
      <c r="Y108" s="276"/>
      <c r="Z108" s="277"/>
      <c r="AA108" s="117">
        <f>M108-J108</f>
        <v>-464.33990895296211</v>
      </c>
      <c r="AB108" s="110">
        <f>M108/J108</f>
        <v>0.87101669195751052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1831</v>
      </c>
      <c r="G109" s="103">
        <f t="shared" si="27"/>
        <v>54655.350000000006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3135.8705994291067</v>
      </c>
      <c r="N109" s="106">
        <f>M109/L109</f>
        <v>261.32254995242556</v>
      </c>
      <c r="O109" s="108">
        <f>L109-I109</f>
        <v>0</v>
      </c>
      <c r="P109" s="109">
        <f>N109-K109</f>
        <v>-38.677450047574439</v>
      </c>
      <c r="Q109" s="110">
        <f>N109/K109</f>
        <v>0.87107516650808525</v>
      </c>
      <c r="R109" s="290"/>
      <c r="S109" s="47">
        <v>0.75624999999999998</v>
      </c>
      <c r="T109" s="48">
        <v>0.78057870370370375</v>
      </c>
      <c r="U109" s="111">
        <v>4.9999999999999822</v>
      </c>
      <c r="V109" s="112">
        <v>35.033333333333431</v>
      </c>
      <c r="W109" s="113"/>
      <c r="X109" s="13"/>
      <c r="Y109" s="276"/>
      <c r="Z109" s="277"/>
      <c r="AA109" s="117">
        <f>M109-J109</f>
        <v>-464.12940057089327</v>
      </c>
      <c r="AB109" s="110">
        <f>M109/J109</f>
        <v>0.87107516650808525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1448</v>
      </c>
      <c r="G110" s="103">
        <f t="shared" si="27"/>
        <v>41369.360000000001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3125.1798561151045</v>
      </c>
      <c r="N110" s="106">
        <f>M110/L110</f>
        <v>260.43165467625869</v>
      </c>
      <c r="O110" s="108">
        <f>L110-I110</f>
        <v>0</v>
      </c>
      <c r="P110" s="109">
        <f>N110-K110</f>
        <v>-39.568345323741312</v>
      </c>
      <c r="Q110" s="110">
        <f>N110/K110</f>
        <v>0.86810551558752891</v>
      </c>
      <c r="R110" s="290"/>
      <c r="S110" s="47">
        <v>0.78486111111111112</v>
      </c>
      <c r="T110" s="48">
        <v>0.8041666666666667</v>
      </c>
      <c r="U110" s="111">
        <v>6.1666666666666181</v>
      </c>
      <c r="V110" s="112">
        <v>27.800000000000029</v>
      </c>
      <c r="W110" s="113"/>
      <c r="X110" s="116"/>
      <c r="Y110" s="276"/>
      <c r="Z110" s="277"/>
      <c r="AA110" s="117">
        <f>M110-J110</f>
        <v>-474.82014388489551</v>
      </c>
      <c r="AB110" s="110">
        <f>M110/J110</f>
        <v>0.86810551558752902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3141.6631857807633</v>
      </c>
      <c r="N123" s="138">
        <f>M123/L123</f>
        <v>267.3755902792139</v>
      </c>
      <c r="O123" s="139">
        <f>L123-I123</f>
        <v>0</v>
      </c>
      <c r="P123" s="140">
        <f>N123-K123</f>
        <v>-39.007388444190383</v>
      </c>
      <c r="Q123" s="141">
        <f>N123/K123</f>
        <v>0.87268421827243414</v>
      </c>
      <c r="R123" s="291"/>
      <c r="S123" s="142">
        <f>S107</f>
        <v>0.7083680555555556</v>
      </c>
      <c r="T123" s="143">
        <f>INDEX(T107:T122,COUNTA(T107:T122))</f>
        <v>0.8041666666666667</v>
      </c>
      <c r="U123" s="144"/>
      <c r="V123" s="166"/>
      <c r="W123" s="167"/>
      <c r="X123" s="138"/>
      <c r="Y123" s="279"/>
      <c r="Z123" s="280"/>
      <c r="AA123" s="168">
        <f>M123-J123</f>
        <v>-458.33681421923666</v>
      </c>
      <c r="AB123" s="141">
        <f>M123/J123</f>
        <v>0.87268421827243425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1804</v>
      </c>
      <c r="G124" s="148">
        <f t="shared" ref="G124:G127" si="31">E124*F124</f>
        <v>40553.919999999998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2663.8228055783425</v>
      </c>
      <c r="N124" s="152">
        <f>M124/L124</f>
        <v>532.76456111566847</v>
      </c>
      <c r="O124" s="154">
        <f>L124-I124</f>
        <v>0</v>
      </c>
      <c r="P124" s="155">
        <f>N124-K124</f>
        <v>-67.235438884331529</v>
      </c>
      <c r="Q124" s="156">
        <f>N124/K124</f>
        <v>0.88794093519278083</v>
      </c>
      <c r="R124" s="289">
        <f>Q140</f>
        <v>0.89252339003500936</v>
      </c>
      <c r="S124" s="157">
        <v>0.708587962962963</v>
      </c>
      <c r="T124" s="158">
        <v>0.7368055555555556</v>
      </c>
      <c r="U124" s="159"/>
      <c r="V124" s="160">
        <v>40.63333333333334</v>
      </c>
      <c r="W124" s="161"/>
      <c r="X124" s="162"/>
      <c r="Y124" s="292"/>
      <c r="Z124" s="293"/>
      <c r="AA124" s="115">
        <f>M124-J124</f>
        <v>-336.17719442165753</v>
      </c>
      <c r="AB124" s="156">
        <f>M124/J124</f>
        <v>0.88794093519278083</v>
      </c>
      <c r="AC124" s="281">
        <f>AB140</f>
        <v>0.89252339003500936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2207</v>
      </c>
      <c r="G125" s="103">
        <f t="shared" si="31"/>
        <v>54159.78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2665.2801073465289</v>
      </c>
      <c r="N125" s="106">
        <f>M125/L125</f>
        <v>666.32002683663222</v>
      </c>
      <c r="O125" s="108">
        <f>L125-I125</f>
        <v>0</v>
      </c>
      <c r="P125" s="109">
        <f>N125-K125</f>
        <v>-83.679973163367777</v>
      </c>
      <c r="Q125" s="110">
        <f>N125/K125</f>
        <v>0.88842670244884292</v>
      </c>
      <c r="R125" s="290"/>
      <c r="S125" s="47">
        <v>0.74049768518518522</v>
      </c>
      <c r="T125" s="48">
        <v>0.77500000000000002</v>
      </c>
      <c r="U125" s="111">
        <v>5.3166666666666451</v>
      </c>
      <c r="V125" s="112">
        <v>49.683333333333323</v>
      </c>
      <c r="W125" s="113"/>
      <c r="X125" s="116"/>
      <c r="Y125" s="276"/>
      <c r="Z125" s="277"/>
      <c r="AA125" s="117">
        <f>M125-J125</f>
        <v>-334.71989265347111</v>
      </c>
      <c r="AB125" s="110">
        <f>M125/J125</f>
        <v>0.88842670244884292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1382</v>
      </c>
      <c r="G126" s="103">
        <f t="shared" si="31"/>
        <v>23079.399999999998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2957.9072532699211</v>
      </c>
      <c r="N126" s="106">
        <f>M126/L126</f>
        <v>985.96908442330698</v>
      </c>
      <c r="O126" s="108">
        <f>L126-I126</f>
        <v>0</v>
      </c>
      <c r="P126" s="109">
        <f>N126-K126</f>
        <v>-114.03091557669302</v>
      </c>
      <c r="Q126" s="110">
        <f>N126/K126</f>
        <v>0.89633553129391541</v>
      </c>
      <c r="R126" s="290"/>
      <c r="S126" s="47">
        <v>0.77916666666666667</v>
      </c>
      <c r="T126" s="48">
        <v>0.79863425925925924</v>
      </c>
      <c r="U126" s="111">
        <v>5.9999999999999787</v>
      </c>
      <c r="V126" s="112">
        <v>28.033333333333292</v>
      </c>
      <c r="W126" s="113"/>
      <c r="X126" s="116"/>
      <c r="Y126" s="276"/>
      <c r="Z126" s="277"/>
      <c r="AA126" s="117">
        <f>M126-J126</f>
        <v>-342.09274673007894</v>
      </c>
      <c r="AB126" s="110">
        <f>M126/J126</f>
        <v>0.89633553129391552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5085</v>
      </c>
      <c r="G127" s="103">
        <f t="shared" si="31"/>
        <v>90970.650000000009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2958.7845482463249</v>
      </c>
      <c r="N127" s="106">
        <f>M127/L127</f>
        <v>739.69613706158123</v>
      </c>
      <c r="O127" s="108">
        <f>L127-I127</f>
        <v>0</v>
      </c>
      <c r="P127" s="109">
        <f>N127-K127</f>
        <v>-85.303862938418774</v>
      </c>
      <c r="Q127" s="110">
        <f>N127/K127</f>
        <v>0.89660137825646213</v>
      </c>
      <c r="R127" s="290"/>
      <c r="S127" s="47">
        <v>0.80208333333333337</v>
      </c>
      <c r="T127" s="48">
        <v>0.87369212962962961</v>
      </c>
      <c r="U127" s="111">
        <v>4.9666666666667503</v>
      </c>
      <c r="V127" s="112">
        <v>103.11666666666659</v>
      </c>
      <c r="W127" s="113"/>
      <c r="X127" s="116"/>
      <c r="Y127" s="276"/>
      <c r="Z127" s="277"/>
      <c r="AA127" s="117">
        <f>M127-J127</f>
        <v>-341.2154517536751</v>
      </c>
      <c r="AB127" s="110">
        <f>M127/J127</f>
        <v>0.89660137825646213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2811.4486786102793</v>
      </c>
      <c r="N140" s="138">
        <f>M140/L140</f>
        <v>702.86216965256983</v>
      </c>
      <c r="O140" s="139">
        <f>L140-I140</f>
        <v>0</v>
      </c>
      <c r="P140" s="140">
        <f>N140-K140</f>
        <v>-84.637830347430167</v>
      </c>
      <c r="Q140" s="141">
        <f>N140/K140</f>
        <v>0.89252339003500936</v>
      </c>
      <c r="R140" s="291"/>
      <c r="S140" s="142">
        <f>S124</f>
        <v>0.708587962962963</v>
      </c>
      <c r="T140" s="143">
        <f>INDEX(T124:T139,COUNTA(T124:T139))</f>
        <v>0.87369212962962961</v>
      </c>
      <c r="U140" s="144"/>
      <c r="V140" s="166"/>
      <c r="W140" s="99"/>
      <c r="X140" s="69"/>
      <c r="Y140" s="279"/>
      <c r="Z140" s="280"/>
      <c r="AA140" s="168">
        <f>M140-J140</f>
        <v>-338.55132138972067</v>
      </c>
      <c r="AB140" s="141">
        <f>M140/J140</f>
        <v>0.89252339003500936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1595</v>
      </c>
      <c r="G141" s="148">
        <f t="shared" ref="G141:G143" si="36">E141*F141</f>
        <v>35536.6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2953.703703703708</v>
      </c>
      <c r="N141" s="152">
        <f>M141/L141</f>
        <v>590.74074074074156</v>
      </c>
      <c r="O141" s="154">
        <f>L141-I141</f>
        <v>0</v>
      </c>
      <c r="P141" s="155">
        <f>N141-K141</f>
        <v>-69.259259259258442</v>
      </c>
      <c r="Q141" s="156">
        <f>N141/K141</f>
        <v>0.89506172839506293</v>
      </c>
      <c r="R141" s="289">
        <f>Q157</f>
        <v>0.89593749082543461</v>
      </c>
      <c r="S141" s="157">
        <v>0.70833333333333337</v>
      </c>
      <c r="T141" s="158">
        <v>0.73083333333333333</v>
      </c>
      <c r="U141" s="159"/>
      <c r="V141" s="160">
        <v>32.399999999999949</v>
      </c>
      <c r="W141" s="161"/>
      <c r="X141" s="162"/>
      <c r="Y141" s="292"/>
      <c r="Z141" s="293"/>
      <c r="AA141" s="115">
        <f>M141-J141</f>
        <v>-346.29629629629198</v>
      </c>
      <c r="AB141" s="156">
        <f>M141/J141</f>
        <v>0.89506172839506304</v>
      </c>
      <c r="AC141" s="281">
        <f>AB157</f>
        <v>0.89593749082543461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698</v>
      </c>
      <c r="G142" s="103">
        <f t="shared" si="36"/>
        <v>12689.64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2959.7173144876383</v>
      </c>
      <c r="N142" s="106">
        <f>M142/L142</f>
        <v>739.92932862190958</v>
      </c>
      <c r="O142" s="108">
        <f>L142-I142</f>
        <v>0</v>
      </c>
      <c r="P142" s="109">
        <f>N142-K142</f>
        <v>-85.070671378090424</v>
      </c>
      <c r="Q142" s="110">
        <f>N142/K142</f>
        <v>0.89688403469322375</v>
      </c>
      <c r="R142" s="290"/>
      <c r="S142" s="47">
        <v>0.73472222222222228</v>
      </c>
      <c r="T142" s="48">
        <v>0.74454861111111115</v>
      </c>
      <c r="U142" s="111">
        <v>5.600000000000076</v>
      </c>
      <c r="V142" s="112">
        <v>14.149999999999974</v>
      </c>
      <c r="W142" s="113"/>
      <c r="X142" s="116"/>
      <c r="Y142" s="276"/>
      <c r="Z142" s="277"/>
      <c r="AA142" s="117">
        <f>M142-J142</f>
        <v>-340.2826855123617</v>
      </c>
      <c r="AB142" s="110">
        <f>M142/J142</f>
        <v>0.89688403469322375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7689</v>
      </c>
      <c r="G143" s="103">
        <f t="shared" si="36"/>
        <v>128098.74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2956.3601409804564</v>
      </c>
      <c r="N143" s="106">
        <f>M143/L143</f>
        <v>739.09003524511411</v>
      </c>
      <c r="O143" s="108">
        <f>L143-I143</f>
        <v>0</v>
      </c>
      <c r="P143" s="109">
        <f>N143-K143</f>
        <v>-85.909964754885891</v>
      </c>
      <c r="Q143" s="110">
        <f>N143/K143</f>
        <v>0.89586670938801705</v>
      </c>
      <c r="R143" s="290"/>
      <c r="S143" s="47">
        <v>0.74791666666666667</v>
      </c>
      <c r="T143" s="48">
        <v>0.85628472222222218</v>
      </c>
      <c r="U143" s="111">
        <v>4.8499999999999588</v>
      </c>
      <c r="V143" s="112">
        <v>156.04999999999993</v>
      </c>
      <c r="W143" s="113"/>
      <c r="X143" s="116"/>
      <c r="Y143" s="276"/>
      <c r="Z143" s="277"/>
      <c r="AA143" s="117">
        <f>M143-J143</f>
        <v>-343.63985901954356</v>
      </c>
      <c r="AB143" s="110">
        <f>M143/J143</f>
        <v>0.89586670938801705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2956.5937197239341</v>
      </c>
      <c r="N157" s="138">
        <f>M157/L157</f>
        <v>682.29085839783102</v>
      </c>
      <c r="O157" s="139">
        <f>L157-I157</f>
        <v>0</v>
      </c>
      <c r="P157" s="140">
        <f>N157-K157</f>
        <v>-79.247603140630531</v>
      </c>
      <c r="Q157" s="141">
        <f>N157/K157</f>
        <v>0.89593749082543461</v>
      </c>
      <c r="R157" s="291"/>
      <c r="S157" s="142">
        <f>S141</f>
        <v>0.70833333333333337</v>
      </c>
      <c r="T157" s="143">
        <f>INDEX(T141:T156,COUNTA(T141:T156))</f>
        <v>0.85628472222222218</v>
      </c>
      <c r="U157" s="144"/>
      <c r="V157" s="166"/>
      <c r="W157" s="99"/>
      <c r="X157" s="69"/>
      <c r="Y157" s="279"/>
      <c r="Z157" s="280"/>
      <c r="AA157" s="168">
        <f>M157-J157</f>
        <v>-343.4062802760659</v>
      </c>
      <c r="AB157" s="141">
        <f>M157/J157</f>
        <v>0.89593749082543461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2160</v>
      </c>
      <c r="G158" s="148">
        <f t="shared" ref="G158:G161" si="41">E158*F158</f>
        <v>30304.799999999999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2689.7267381528932</v>
      </c>
      <c r="N158" s="152">
        <f>M158/L158</f>
        <v>896.57557938429773</v>
      </c>
      <c r="O158" s="154">
        <f>L158-I158</f>
        <v>0</v>
      </c>
      <c r="P158" s="155">
        <f>N158-K158</f>
        <v>-103.42442061570227</v>
      </c>
      <c r="Q158" s="156">
        <f>N158/K158</f>
        <v>0.89657557938429777</v>
      </c>
      <c r="R158" s="289">
        <f>Q174</f>
        <v>0.88199844895240698</v>
      </c>
      <c r="S158" s="157">
        <v>0.70833333333333337</v>
      </c>
      <c r="T158" s="158">
        <v>0.74179398148148146</v>
      </c>
      <c r="U158" s="159"/>
      <c r="V158" s="160">
        <v>48.183333333333245</v>
      </c>
      <c r="W158" s="161"/>
      <c r="X158" s="162"/>
      <c r="Y158" s="292"/>
      <c r="Z158" s="293"/>
      <c r="AA158" s="115">
        <f>M158-J158</f>
        <v>-310.27326184710682</v>
      </c>
      <c r="AB158" s="156">
        <f>M158/J158</f>
        <v>0.89657557938429777</v>
      </c>
      <c r="AC158" s="281">
        <f>AB174</f>
        <v>0.88199844895240698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1163</v>
      </c>
      <c r="G159" s="103">
        <f t="shared" si="41"/>
        <v>21143.34</v>
      </c>
      <c r="H159" s="26">
        <v>2</v>
      </c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3133.8323353293313</v>
      </c>
      <c r="N159" s="106">
        <f>M159/L159</f>
        <v>1044.6107784431103</v>
      </c>
      <c r="O159" s="108">
        <f>L159-I159</f>
        <v>0</v>
      </c>
      <c r="P159" s="109">
        <f>N159-K159</f>
        <v>-155.38922155688965</v>
      </c>
      <c r="Q159" s="110">
        <f>N159/K159</f>
        <v>0.8705089820359253</v>
      </c>
      <c r="R159" s="290"/>
      <c r="S159" s="47">
        <v>0.75277777777777777</v>
      </c>
      <c r="T159" s="48">
        <v>0.76824074074074078</v>
      </c>
      <c r="U159" s="111">
        <v>15.816666666666688</v>
      </c>
      <c r="V159" s="112">
        <v>22.266666666666737</v>
      </c>
      <c r="W159" s="113"/>
      <c r="X159" s="116"/>
      <c r="Y159" s="276"/>
      <c r="Z159" s="277"/>
      <c r="AA159" s="117">
        <f>M159-J159</f>
        <v>-466.16766467066873</v>
      </c>
      <c r="AB159" s="110">
        <f>M159/J159</f>
        <v>0.8705089820359253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5667</v>
      </c>
      <c r="G160" s="103">
        <f t="shared" si="41"/>
        <v>80924.759999999995</v>
      </c>
      <c r="H160" s="26"/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3129.0184049079758</v>
      </c>
      <c r="N160" s="106">
        <f>M160/L160</f>
        <v>1043.0061349693253</v>
      </c>
      <c r="O160" s="108">
        <f>L160-I160</f>
        <v>0</v>
      </c>
      <c r="P160" s="109">
        <f>N160-K160</f>
        <v>-156.99386503067467</v>
      </c>
      <c r="Q160" s="110">
        <f>N160/K160</f>
        <v>0.86917177914110444</v>
      </c>
      <c r="R160" s="290"/>
      <c r="S160" s="47">
        <v>0.77870370370370368</v>
      </c>
      <c r="T160" s="48">
        <v>0.85416666666666663</v>
      </c>
      <c r="U160" s="111">
        <v>15.066666666666571</v>
      </c>
      <c r="V160" s="112">
        <v>108.66666666666666</v>
      </c>
      <c r="W160" s="113">
        <v>0.85416666666666663</v>
      </c>
      <c r="X160" s="116">
        <v>0.90694444444444444</v>
      </c>
      <c r="Y160" s="276"/>
      <c r="Z160" s="277"/>
      <c r="AA160" s="117">
        <f>M160-J160</f>
        <v>-470.98159509202424</v>
      </c>
      <c r="AB160" s="110">
        <f>M160/J160</f>
        <v>0.86917177914110433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5473</v>
      </c>
      <c r="G161" s="103">
        <f t="shared" si="41"/>
        <v>76786.19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2689.8020477815708</v>
      </c>
      <c r="N161" s="106">
        <f>M161/L161</f>
        <v>896.60068259385696</v>
      </c>
      <c r="O161" s="108">
        <f>L161-I161</f>
        <v>0</v>
      </c>
      <c r="P161" s="109">
        <f>N161-K161</f>
        <v>-103.39931740614304</v>
      </c>
      <c r="Q161" s="110">
        <f>N161/K161</f>
        <v>0.89660068259385695</v>
      </c>
      <c r="R161" s="290"/>
      <c r="S161" s="47">
        <v>0.90694444444444444</v>
      </c>
      <c r="T161" s="48">
        <v>0.991724537037037</v>
      </c>
      <c r="U161" s="111">
        <v>76.000000000000057</v>
      </c>
      <c r="V161" s="112">
        <v>122.08333333333329</v>
      </c>
      <c r="W161" s="113"/>
      <c r="X161" s="116"/>
      <c r="Y161" s="276"/>
      <c r="Z161" s="277"/>
      <c r="AA161" s="117">
        <f>M161-J161</f>
        <v>-310.19795221842924</v>
      </c>
      <c r="AB161" s="110">
        <f>M161/J161</f>
        <v>0.89660068259385695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2910.5948815429429</v>
      </c>
      <c r="N174" s="138">
        <f t="shared" ref="N174:N180" si="45">M174/L174</f>
        <v>970.19829384764762</v>
      </c>
      <c r="O174" s="139">
        <f t="shared" ref="O174:O180" si="46">L174-I174</f>
        <v>0</v>
      </c>
      <c r="P174" s="140">
        <f t="shared" ref="P174:P180" si="47">N174-K174</f>
        <v>-129.80170615235238</v>
      </c>
      <c r="Q174" s="141">
        <f t="shared" ref="Q174:Q180" si="48">N174/K174</f>
        <v>0.88199844895240698</v>
      </c>
      <c r="R174" s="291"/>
      <c r="S174" s="142">
        <f>S158</f>
        <v>0.70833333333333337</v>
      </c>
      <c r="T174" s="143">
        <f>INDEX(T158:T173,COUNTA(T158:T173))</f>
        <v>0.991724537037037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-389.40511845705714</v>
      </c>
      <c r="AB174" s="141">
        <f t="shared" ref="AB174:AB180" si="50">M174/J174</f>
        <v>0.88199844895240698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1406</v>
      </c>
      <c r="G175" s="148">
        <f t="shared" ref="G175:G180" si="51">E175*F175</f>
        <v>25561.079999999998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3128.3065512978978</v>
      </c>
      <c r="N175" s="152">
        <f t="shared" si="45"/>
        <v>1042.7688504326327</v>
      </c>
      <c r="O175" s="154">
        <f t="shared" si="46"/>
        <v>0</v>
      </c>
      <c r="P175" s="155">
        <f t="shared" si="47"/>
        <v>-157.23114956736731</v>
      </c>
      <c r="Q175" s="156">
        <f t="shared" si="48"/>
        <v>0.86897404202719386</v>
      </c>
      <c r="R175" s="289">
        <f>Q191</f>
        <v>0.8790839591292442</v>
      </c>
      <c r="S175" s="157">
        <v>0.70835648148148145</v>
      </c>
      <c r="T175" s="158">
        <v>0.7270833333333333</v>
      </c>
      <c r="U175" s="159"/>
      <c r="V175" s="160">
        <v>26.966666666666672</v>
      </c>
      <c r="W175" s="158"/>
      <c r="X175" s="169"/>
      <c r="Y175" s="292"/>
      <c r="Z175" s="293"/>
      <c r="AA175" s="171">
        <f t="shared" si="49"/>
        <v>-471.69344870210216</v>
      </c>
      <c r="AB175" s="156">
        <f t="shared" si="50"/>
        <v>0.86897404202719386</v>
      </c>
      <c r="AC175" s="281">
        <f>AB191</f>
        <v>0.8790839591292442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1784</v>
      </c>
      <c r="G176" s="103">
        <f t="shared" si="51"/>
        <v>32433.119999999999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2690.5739421868539</v>
      </c>
      <c r="N176" s="106">
        <f t="shared" si="45"/>
        <v>672.64348554671346</v>
      </c>
      <c r="O176" s="108">
        <f t="shared" si="46"/>
        <v>0</v>
      </c>
      <c r="P176" s="109">
        <f t="shared" si="47"/>
        <v>-77.356514453286536</v>
      </c>
      <c r="Q176" s="110">
        <f t="shared" si="48"/>
        <v>0.89685798072895129</v>
      </c>
      <c r="R176" s="290"/>
      <c r="S176" s="47">
        <v>0.73765046296296299</v>
      </c>
      <c r="T176" s="48">
        <v>0.76527777777777772</v>
      </c>
      <c r="U176" s="111">
        <v>15.216666666666754</v>
      </c>
      <c r="V176" s="112">
        <v>39.783333333333211</v>
      </c>
      <c r="W176" s="113"/>
      <c r="X176" s="13"/>
      <c r="Y176" s="276"/>
      <c r="Z176" s="277"/>
      <c r="AA176" s="172">
        <f t="shared" si="49"/>
        <v>-309.42605781314614</v>
      </c>
      <c r="AB176" s="110">
        <f t="shared" si="50"/>
        <v>0.89685798072895129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2584</v>
      </c>
      <c r="G177" s="103">
        <f t="shared" si="51"/>
        <v>64134.879999999997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2928.0453257790391</v>
      </c>
      <c r="N177" s="106">
        <f t="shared" si="45"/>
        <v>732.01133144475978</v>
      </c>
      <c r="O177" s="108">
        <f t="shared" si="46"/>
        <v>0</v>
      </c>
      <c r="P177" s="109">
        <f t="shared" si="47"/>
        <v>-92.988668555240224</v>
      </c>
      <c r="Q177" s="110">
        <f t="shared" si="48"/>
        <v>0.88728646235728459</v>
      </c>
      <c r="R177" s="290"/>
      <c r="S177" s="47">
        <v>0.77572916666666669</v>
      </c>
      <c r="T177" s="48">
        <v>0.8125</v>
      </c>
      <c r="U177" s="111">
        <v>15.050000000000114</v>
      </c>
      <c r="V177" s="112">
        <v>52.94999999999996</v>
      </c>
      <c r="W177" s="113"/>
      <c r="X177" s="13"/>
      <c r="Y177" s="276"/>
      <c r="Z177" s="277"/>
      <c r="AA177" s="172">
        <f t="shared" si="49"/>
        <v>-371.9546742209609</v>
      </c>
      <c r="AB177" s="110">
        <f t="shared" si="50"/>
        <v>0.88728646235728459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2002</v>
      </c>
      <c r="G178" s="103">
        <f t="shared" si="51"/>
        <v>50110.060000000005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2928.5656237301819</v>
      </c>
      <c r="N178" s="106">
        <f t="shared" si="45"/>
        <v>732.14140593254547</v>
      </c>
      <c r="O178" s="108">
        <f t="shared" si="46"/>
        <v>0</v>
      </c>
      <c r="P178" s="109">
        <f t="shared" si="47"/>
        <v>-92.858594067454533</v>
      </c>
      <c r="Q178" s="110">
        <f t="shared" si="48"/>
        <v>0.8874441284030854</v>
      </c>
      <c r="R178" s="290"/>
      <c r="S178" s="47">
        <v>0.82361111111111107</v>
      </c>
      <c r="T178" s="48">
        <v>0.85209490740740745</v>
      </c>
      <c r="U178" s="111">
        <v>15.999999999999943</v>
      </c>
      <c r="V178" s="112">
        <v>41.016666666666794</v>
      </c>
      <c r="W178" s="113">
        <v>0.85209490740740745</v>
      </c>
      <c r="X178" s="116">
        <v>0.90417824074074071</v>
      </c>
      <c r="Y178" s="276"/>
      <c r="Z178" s="277"/>
      <c r="AA178" s="172">
        <f t="shared" si="49"/>
        <v>-371.43437626981813</v>
      </c>
      <c r="AB178" s="110">
        <f t="shared" si="50"/>
        <v>0.8874441284030854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2085</v>
      </c>
      <c r="G179" s="103">
        <f t="shared" si="51"/>
        <v>37905.300000000003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3128.8036681950757</v>
      </c>
      <c r="N179" s="106">
        <f t="shared" si="45"/>
        <v>1042.9345560650252</v>
      </c>
      <c r="O179" s="108">
        <f t="shared" si="46"/>
        <v>0</v>
      </c>
      <c r="P179" s="109">
        <f t="shared" si="47"/>
        <v>-157.06544393497484</v>
      </c>
      <c r="Q179" s="110">
        <f t="shared" si="48"/>
        <v>0.86911213005418764</v>
      </c>
      <c r="R179" s="290"/>
      <c r="S179" s="47">
        <v>0.90417824074074071</v>
      </c>
      <c r="T179" s="48">
        <v>0.93194444444444446</v>
      </c>
      <c r="U179" s="111">
        <v>74.999999999999886</v>
      </c>
      <c r="V179" s="112">
        <v>39.983333333333405</v>
      </c>
      <c r="W179" s="113"/>
      <c r="X179" s="116"/>
      <c r="Y179" s="276"/>
      <c r="Z179" s="277"/>
      <c r="AA179" s="172">
        <f t="shared" si="49"/>
        <v>-471.19633180492428</v>
      </c>
      <c r="AB179" s="110">
        <f t="shared" si="50"/>
        <v>0.86911213005418775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3840</v>
      </c>
      <c r="G180" s="121">
        <f t="shared" si="51"/>
        <v>54835.199999999997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3129.0176550475308</v>
      </c>
      <c r="N180" s="106">
        <f t="shared" si="45"/>
        <v>1043.0058850158437</v>
      </c>
      <c r="O180" s="108">
        <f t="shared" si="46"/>
        <v>0</v>
      </c>
      <c r="P180" s="109">
        <f t="shared" si="47"/>
        <v>-156.99411498415634</v>
      </c>
      <c r="Q180" s="110">
        <f t="shared" si="48"/>
        <v>0.8691715708465364</v>
      </c>
      <c r="R180" s="290"/>
      <c r="S180" s="47">
        <v>0.94261574074074073</v>
      </c>
      <c r="T180" s="48">
        <v>0.99375000000000002</v>
      </c>
      <c r="U180" s="111">
        <v>15.366666666666617</v>
      </c>
      <c r="V180" s="112">
        <v>73.633333333333383</v>
      </c>
      <c r="W180" s="113"/>
      <c r="X180" s="50"/>
      <c r="Y180" s="276"/>
      <c r="Z180" s="277"/>
      <c r="AA180" s="172">
        <f t="shared" si="49"/>
        <v>-470.98234495246925</v>
      </c>
      <c r="AB180" s="110">
        <f t="shared" si="50"/>
        <v>0.86917157084653629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2988.8854610394301</v>
      </c>
      <c r="N191" s="138">
        <f>M191/L191</f>
        <v>853.96727458269436</v>
      </c>
      <c r="O191" s="139">
        <f>L191-I191</f>
        <v>0</v>
      </c>
      <c r="P191" s="140">
        <f>N191-K191</f>
        <v>-117.46129684587709</v>
      </c>
      <c r="Q191" s="141">
        <f>N191/K191</f>
        <v>0.8790839591292442</v>
      </c>
      <c r="R191" s="291"/>
      <c r="S191" s="142">
        <f>S175</f>
        <v>0.70835648148148145</v>
      </c>
      <c r="T191" s="143">
        <f>INDEX(T175:T190,COUNTA(T175:T190))</f>
        <v>0.99375000000000002</v>
      </c>
      <c r="U191" s="144"/>
      <c r="V191" s="166"/>
      <c r="W191" s="167"/>
      <c r="X191" s="138"/>
      <c r="Y191" s="279"/>
      <c r="Z191" s="280"/>
      <c r="AA191" s="174">
        <f>M191-J191</f>
        <v>-411.11453896056992</v>
      </c>
      <c r="AB191" s="141">
        <f>M191/J191</f>
        <v>0.8790839591292442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</mergeCells>
  <phoneticPr fontId="5" type="noConversion"/>
  <conditionalFormatting sqref="O5:O191">
    <cfRule type="cellIs" dxfId="50" priority="1" operator="greaterThan">
      <formula>0</formula>
    </cfRule>
  </conditionalFormatting>
  <conditionalFormatting sqref="P5:P191 AA5:AA191">
    <cfRule type="cellIs" dxfId="49" priority="4" operator="lessThan">
      <formula>0</formula>
    </cfRule>
  </conditionalFormatting>
  <conditionalFormatting sqref="Q5:Q191 AB5:AB191">
    <cfRule type="cellIs" dxfId="48" priority="2" operator="greaterThan">
      <formula>1</formula>
    </cfRule>
    <cfRule type="cellIs" dxfId="47" priority="3" operator="lessThan">
      <formula>0.8</formula>
    </cfRule>
  </conditionalFormatting>
  <conditionalFormatting sqref="AC5:AC6 R5:R191 AC107:AC112">
    <cfRule type="cellIs" dxfId="46" priority="5" operator="lessThan">
      <formula>0.8</formula>
    </cfRule>
  </conditionalFormatting>
  <conditionalFormatting sqref="AC12:AC20">
    <cfRule type="cellIs" dxfId="45" priority="15" operator="lessThan">
      <formula>0.8</formula>
    </cfRule>
  </conditionalFormatting>
  <conditionalFormatting sqref="AC22:AC27">
    <cfRule type="cellIs" dxfId="44" priority="14" operator="lessThan">
      <formula>0.8</formula>
    </cfRule>
  </conditionalFormatting>
  <conditionalFormatting sqref="AC39:AC44">
    <cfRule type="cellIs" dxfId="43" priority="12" operator="lessThan">
      <formula>0.8</formula>
    </cfRule>
  </conditionalFormatting>
  <conditionalFormatting sqref="AC56">
    <cfRule type="cellIs" dxfId="42" priority="13" operator="lessThan">
      <formula>0.8</formula>
    </cfRule>
  </conditionalFormatting>
  <conditionalFormatting sqref="AC73">
    <cfRule type="cellIs" dxfId="41" priority="7" operator="lessThan">
      <formula>0.8</formula>
    </cfRule>
  </conditionalFormatting>
  <conditionalFormatting sqref="AC90:AC95">
    <cfRule type="cellIs" dxfId="40" priority="6" operator="lessThan">
      <formula>0.8</formula>
    </cfRule>
  </conditionalFormatting>
  <conditionalFormatting sqref="AC124">
    <cfRule type="cellIs" dxfId="39" priority="11" operator="lessThan">
      <formula>0.8</formula>
    </cfRule>
  </conditionalFormatting>
  <conditionalFormatting sqref="AC141">
    <cfRule type="cellIs" dxfId="38" priority="10" operator="lessThan">
      <formula>0.8</formula>
    </cfRule>
  </conditionalFormatting>
  <conditionalFormatting sqref="AC158">
    <cfRule type="cellIs" dxfId="37" priority="9" operator="lessThan">
      <formula>0.8</formula>
    </cfRule>
  </conditionalFormatting>
  <conditionalFormatting sqref="AC175:AC180">
    <cfRule type="cellIs" dxfId="36" priority="8" operator="lessThan">
      <formula>0.8</formula>
    </cfRule>
  </conditionalFormatting>
  <dataValidations count="1">
    <dataValidation type="list" allowBlank="1" showInputMessage="1" showErrorMessage="1" sqref="Y5:Z191" xr:uid="{B1E97128-33E3-4E5E-90AA-A500C67DABB6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D298-0D5A-45A6-A082-C0C546D03F69}">
  <sheetPr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O44" sqref="O44"/>
      <selection pane="bottomLeft" activeCell="S87" sqref="S8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53946</v>
      </c>
      <c r="E1" s="88" t="s">
        <v>3</v>
      </c>
      <c r="F1" s="89">
        <f>SUM(G5:G123)</f>
        <v>2873267.04</v>
      </c>
      <c r="G1" s="90" t="s">
        <v>84</v>
      </c>
      <c r="H1" s="91">
        <f>L21+L38+L55+L72+L89+L106+L123</f>
        <v>135.16666666666666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46055</v>
      </c>
      <c r="B2" s="332"/>
      <c r="C2" s="92" t="s">
        <v>40</v>
      </c>
      <c r="D2" s="93">
        <f>AVERAGE(N21,N38,N55,N72,N89,N106,N123)</f>
        <v>144.74187301579008</v>
      </c>
      <c r="E2" s="93" t="s">
        <v>91</v>
      </c>
      <c r="F2" s="94">
        <f>F1/D1</f>
        <v>53.261910799688579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46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177</v>
      </c>
      <c r="C5" s="362" t="s">
        <v>178</v>
      </c>
      <c r="D5" s="362"/>
      <c r="E5" s="147">
        <v>19.7</v>
      </c>
      <c r="F5" s="151">
        <v>3297</v>
      </c>
      <c r="G5" s="148">
        <f t="shared" ref="G5:G8" si="0">E5*F5</f>
        <v>64950.899999999994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1078.3319705641863</v>
      </c>
      <c r="N5" s="152">
        <f>M5/L5</f>
        <v>82.948613120322022</v>
      </c>
      <c r="O5" s="154">
        <f>L5-I5</f>
        <v>0</v>
      </c>
      <c r="P5" s="155">
        <f>N5-K5</f>
        <v>-9.3590791873702841</v>
      </c>
      <c r="Q5" s="156">
        <f>N5/K5</f>
        <v>0.89860997547015531</v>
      </c>
      <c r="R5" s="289">
        <f>Q21</f>
        <v>0.89142452964880814</v>
      </c>
      <c r="S5" s="157">
        <v>0.20833333333333334</v>
      </c>
      <c r="T5" s="158">
        <v>0.33572916666666669</v>
      </c>
      <c r="U5" s="159"/>
      <c r="V5" s="160">
        <v>183.45000000000002</v>
      </c>
      <c r="W5" s="181"/>
      <c r="X5" s="152"/>
      <c r="Y5" s="12"/>
      <c r="Z5" s="198"/>
      <c r="AA5" s="292"/>
      <c r="AB5" s="293"/>
      <c r="AC5" s="12">
        <v>4</v>
      </c>
      <c r="AD5" s="198"/>
      <c r="AE5" s="178">
        <f>M5-J5</f>
        <v>-121.66802943581365</v>
      </c>
      <c r="AF5" s="132">
        <f>M5/J5</f>
        <v>0.89860997547015531</v>
      </c>
      <c r="AG5" s="373">
        <f>AF21</f>
        <v>0.89142452964880803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56.77</v>
      </c>
      <c r="F6" s="102">
        <v>3737</v>
      </c>
      <c r="G6" s="103">
        <f t="shared" si="0"/>
        <v>212149.49000000002</v>
      </c>
      <c r="H6" s="26"/>
      <c r="I6" s="104">
        <v>25</v>
      </c>
      <c r="J6" s="105">
        <v>2000</v>
      </c>
      <c r="K6" s="106">
        <f t="shared" ref="K6:K41" si="1">J6/I6</f>
        <v>80</v>
      </c>
      <c r="L6" s="107">
        <v>25</v>
      </c>
      <c r="M6" s="105">
        <f>F6/V6*60</f>
        <v>1777.877626536276</v>
      </c>
      <c r="N6" s="106">
        <f>M6/L6</f>
        <v>71.115105061451047</v>
      </c>
      <c r="O6" s="108">
        <f>L6-I6</f>
        <v>0</v>
      </c>
      <c r="P6" s="109">
        <f>N6-K6</f>
        <v>-8.8848949385489533</v>
      </c>
      <c r="Q6" s="110">
        <f>N6/K6</f>
        <v>0.88893881326813806</v>
      </c>
      <c r="R6" s="290"/>
      <c r="S6" s="47">
        <v>0.33888888888888891</v>
      </c>
      <c r="T6" s="48">
        <v>0.42646990740740742</v>
      </c>
      <c r="U6" s="111">
        <v>4.5499999999999918</v>
      </c>
      <c r="V6" s="112">
        <v>126.11666666666666</v>
      </c>
      <c r="W6" s="113"/>
      <c r="X6" s="116"/>
      <c r="Y6" s="12"/>
      <c r="Z6" s="198"/>
      <c r="AA6" s="276"/>
      <c r="AB6" s="277"/>
      <c r="AC6" s="12">
        <v>3</v>
      </c>
      <c r="AD6" s="198"/>
      <c r="AE6" s="117">
        <f>M6-J6</f>
        <v>-222.12237346372399</v>
      </c>
      <c r="AF6" s="110">
        <f>M6/J6</f>
        <v>0.88893881326813795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2206</v>
      </c>
      <c r="G7" s="103">
        <f t="shared" si="0"/>
        <v>170612.04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1779.8296727924703</v>
      </c>
      <c r="N7" s="106">
        <f>M7/L7</f>
        <v>71.193186911698817</v>
      </c>
      <c r="O7" s="108">
        <f>L7-I7</f>
        <v>0</v>
      </c>
      <c r="P7" s="109">
        <f>N7-K7</f>
        <v>-8.8068130883011833</v>
      </c>
      <c r="Q7" s="110">
        <f>N7/K7</f>
        <v>0.88991483639623525</v>
      </c>
      <c r="R7" s="290"/>
      <c r="S7" s="47">
        <v>0.43055555555555558</v>
      </c>
      <c r="T7" s="48">
        <v>0.48219907407407409</v>
      </c>
      <c r="U7" s="111">
        <v>5.8833333333333471</v>
      </c>
      <c r="V7" s="112">
        <v>74.366666666666646</v>
      </c>
      <c r="W7" s="113">
        <v>0.48219907407407409</v>
      </c>
      <c r="X7" s="116">
        <v>0.52083333333333337</v>
      </c>
      <c r="Y7" s="12"/>
      <c r="Z7" s="198"/>
      <c r="AA7" s="276"/>
      <c r="AB7" s="277"/>
      <c r="AC7" s="12">
        <v>2</v>
      </c>
      <c r="AD7" s="198"/>
      <c r="AE7" s="117">
        <f>M7-J7</f>
        <v>-220.17032720752968</v>
      </c>
      <c r="AF7" s="110">
        <f>M7/J7</f>
        <v>0.88991483639623514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4961</v>
      </c>
      <c r="G8" s="103">
        <f t="shared" si="0"/>
        <v>295278.72000000003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1782.2173435784853</v>
      </c>
      <c r="N8" s="106">
        <f>M8/L8</f>
        <v>71.288693743139405</v>
      </c>
      <c r="O8" s="108">
        <f>L8-I8</f>
        <v>0</v>
      </c>
      <c r="P8" s="109">
        <f>N8-K8</f>
        <v>-8.7113062568605955</v>
      </c>
      <c r="Q8" s="110">
        <f>N8/K8</f>
        <v>0.89110867178924258</v>
      </c>
      <c r="R8" s="290"/>
      <c r="S8" s="47">
        <v>0.52083333333333337</v>
      </c>
      <c r="T8" s="48">
        <v>0.63681712962962966</v>
      </c>
      <c r="U8" s="111">
        <v>55.633333333333368</v>
      </c>
      <c r="V8" s="112">
        <v>167.01666666666665</v>
      </c>
      <c r="W8" s="113"/>
      <c r="X8" s="116"/>
      <c r="Y8" s="12"/>
      <c r="Z8" s="198"/>
      <c r="AA8" s="276"/>
      <c r="AB8" s="277"/>
      <c r="AC8" s="12">
        <v>5</v>
      </c>
      <c r="AD8" s="198"/>
      <c r="AE8" s="117">
        <f>M8-J8</f>
        <v>-217.78265642151473</v>
      </c>
      <c r="AF8" s="110">
        <f>M8/J8</f>
        <v>0.89110867178924269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1604.5641533678545</v>
      </c>
      <c r="N21" s="138">
        <f>M21/L21</f>
        <v>72.93473424399339</v>
      </c>
      <c r="O21" s="139">
        <f>L21-I21</f>
        <v>0</v>
      </c>
      <c r="P21" s="140">
        <f>N21-K21</f>
        <v>-8.8834475741884233</v>
      </c>
      <c r="Q21" s="141">
        <f>N21/K21</f>
        <v>0.89142452964880814</v>
      </c>
      <c r="R21" s="291"/>
      <c r="S21" s="142">
        <f>S5</f>
        <v>0.20833333333333334</v>
      </c>
      <c r="T21" s="143">
        <f>INDEX(T5:T20,COUNTA(T5:T20))</f>
        <v>0.63681712962962966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14</v>
      </c>
      <c r="AD21" s="180">
        <f>SUM(AD5:AD20)</f>
        <v>0</v>
      </c>
      <c r="AE21" s="168">
        <f>M21-J21</f>
        <v>-195.43584663214551</v>
      </c>
      <c r="AF21" s="141">
        <f>M21/J21</f>
        <v>0.89142452964880803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196</v>
      </c>
      <c r="D22" s="288"/>
      <c r="E22" s="147">
        <v>53.76</v>
      </c>
      <c r="F22" s="159">
        <v>3351</v>
      </c>
      <c r="G22" s="148">
        <f t="shared" ref="G22:G25" si="5">E22*F22</f>
        <v>180149.75999999998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1777.9808400884306</v>
      </c>
      <c r="N22" s="152">
        <f>M22/L22</f>
        <v>88.899042004421531</v>
      </c>
      <c r="O22" s="154">
        <f>L22-I22</f>
        <v>0</v>
      </c>
      <c r="P22" s="155">
        <f>N22-K22</f>
        <v>-11.100957995578469</v>
      </c>
      <c r="Q22" s="156">
        <f>N22/K22</f>
        <v>0.88899042004421536</v>
      </c>
      <c r="R22" s="289">
        <f>Q38</f>
        <v>0.88933974186887488</v>
      </c>
      <c r="S22" s="157">
        <v>0.29166666666666669</v>
      </c>
      <c r="T22" s="158">
        <v>0.37019675925925927</v>
      </c>
      <c r="U22" s="159"/>
      <c r="V22" s="160">
        <v>113.08333333333331</v>
      </c>
      <c r="W22" s="97"/>
      <c r="X22" s="98"/>
      <c r="Y22" s="12"/>
      <c r="Z22" s="198"/>
      <c r="AA22" s="292"/>
      <c r="AB22" s="293"/>
      <c r="AC22" s="12">
        <v>2</v>
      </c>
      <c r="AD22" s="198"/>
      <c r="AE22" s="115">
        <f>M22-J22</f>
        <v>-222.01915991156943</v>
      </c>
      <c r="AF22" s="156">
        <f>M22/J22</f>
        <v>0.88899042004421525</v>
      </c>
      <c r="AG22" s="358">
        <f>AF38</f>
        <v>0.88933974186887499</v>
      </c>
    </row>
    <row r="23" spans="1:33" ht="15.75" customHeight="1">
      <c r="A23" s="295"/>
      <c r="B23" s="163" t="s">
        <v>185</v>
      </c>
      <c r="C23" s="274" t="s">
        <v>225</v>
      </c>
      <c r="D23" s="275"/>
      <c r="E23" s="101">
        <v>65.400000000000006</v>
      </c>
      <c r="F23" s="111">
        <v>725</v>
      </c>
      <c r="G23" s="103">
        <f t="shared" si="5"/>
        <v>47415.000000000007</v>
      </c>
      <c r="H23" s="26"/>
      <c r="I23" s="107">
        <v>24</v>
      </c>
      <c r="J23" s="105">
        <v>2000</v>
      </c>
      <c r="K23" s="106">
        <f t="shared" si="1"/>
        <v>83.333333333333329</v>
      </c>
      <c r="L23" s="107">
        <v>24</v>
      </c>
      <c r="M23" s="105">
        <f>F23/V23*60</f>
        <v>1780.35470668486</v>
      </c>
      <c r="N23" s="106">
        <f>M23/L23</f>
        <v>74.181446111869164</v>
      </c>
      <c r="O23" s="108">
        <f>L23-I23</f>
        <v>0</v>
      </c>
      <c r="P23" s="109">
        <f>N23-K23</f>
        <v>-9.1518872214641647</v>
      </c>
      <c r="Q23" s="110">
        <f>N23/K23</f>
        <v>0.89017735334242998</v>
      </c>
      <c r="R23" s="290"/>
      <c r="S23" s="47">
        <v>0.37361111111111112</v>
      </c>
      <c r="T23" s="48">
        <v>0.39057870370370368</v>
      </c>
      <c r="U23" s="111">
        <v>4.9166666666666625</v>
      </c>
      <c r="V23" s="112">
        <v>24.433333333333287</v>
      </c>
      <c r="W23" s="113"/>
      <c r="X23" s="116"/>
      <c r="Y23" s="12"/>
      <c r="Z23" s="198"/>
      <c r="AA23" s="276"/>
      <c r="AB23" s="277"/>
      <c r="AC23" s="12">
        <v>1</v>
      </c>
      <c r="AD23" s="198"/>
      <c r="AE23" s="117">
        <f>M23-J23</f>
        <v>-219.64529331513995</v>
      </c>
      <c r="AF23" s="110">
        <f>M23/J23</f>
        <v>0.89017735334242998</v>
      </c>
      <c r="AG23" s="359"/>
    </row>
    <row r="24" spans="1:33" ht="15.75" customHeight="1">
      <c r="A24" s="295"/>
      <c r="B24" s="163" t="s">
        <v>185</v>
      </c>
      <c r="C24" s="274" t="s">
        <v>197</v>
      </c>
      <c r="D24" s="275"/>
      <c r="E24" s="101">
        <v>71.55</v>
      </c>
      <c r="F24" s="111">
        <v>2235</v>
      </c>
      <c r="G24" s="103">
        <f t="shared" si="5"/>
        <v>159914.25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1777.3359840954265</v>
      </c>
      <c r="N24" s="106">
        <f>M24/L24</f>
        <v>80.787999277064841</v>
      </c>
      <c r="O24" s="108">
        <f>L24-I24</f>
        <v>0</v>
      </c>
      <c r="P24" s="109">
        <f>N24-K24</f>
        <v>-10.121091632026065</v>
      </c>
      <c r="Q24" s="110">
        <f>N24/K24</f>
        <v>0.8886679920477133</v>
      </c>
      <c r="R24" s="290"/>
      <c r="S24" s="47">
        <v>0.39374999999999999</v>
      </c>
      <c r="T24" s="48">
        <v>0.44614583333333335</v>
      </c>
      <c r="U24" s="111">
        <v>4.5666666666666877</v>
      </c>
      <c r="V24" s="112">
        <v>75.450000000000045</v>
      </c>
      <c r="W24" s="113">
        <v>0.44614583333333335</v>
      </c>
      <c r="X24" s="116">
        <v>0.48436342592592591</v>
      </c>
      <c r="Y24" s="12"/>
      <c r="Z24" s="198"/>
      <c r="AA24" s="276"/>
      <c r="AB24" s="277"/>
      <c r="AC24" s="12">
        <v>2</v>
      </c>
      <c r="AD24" s="198"/>
      <c r="AE24" s="117">
        <f>M24-J24</f>
        <v>-222.66401590457349</v>
      </c>
      <c r="AF24" s="110">
        <f>M24/J24</f>
        <v>0.8886679920477133</v>
      </c>
      <c r="AG24" s="359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11">
        <v>3099</v>
      </c>
      <c r="G25" s="103">
        <f t="shared" si="5"/>
        <v>184514.46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1779.0464040822826</v>
      </c>
      <c r="N25" s="106">
        <f>M25/L25</f>
        <v>77.349843655751414</v>
      </c>
      <c r="O25" s="108">
        <f>L25-I25</f>
        <v>0</v>
      </c>
      <c r="P25" s="109">
        <f>N25-K25</f>
        <v>-9.6066780833790233</v>
      </c>
      <c r="Q25" s="110">
        <f>N25/K25</f>
        <v>0.88952320204114121</v>
      </c>
      <c r="R25" s="290"/>
      <c r="S25" s="47">
        <v>0.48436342592592591</v>
      </c>
      <c r="T25" s="48">
        <v>0.55694444444444446</v>
      </c>
      <c r="U25" s="111">
        <v>55.033333333333275</v>
      </c>
      <c r="V25" s="112">
        <v>104.51666666666672</v>
      </c>
      <c r="W25" s="113"/>
      <c r="X25" s="116"/>
      <c r="Y25" s="12"/>
      <c r="Z25" s="198"/>
      <c r="AA25" s="276"/>
      <c r="AB25" s="277"/>
      <c r="AC25" s="12">
        <v>3</v>
      </c>
      <c r="AD25" s="198"/>
      <c r="AE25" s="117">
        <f>M25-J25</f>
        <v>-220.95359591771739</v>
      </c>
      <c r="AF25" s="110">
        <f>M25/J25</f>
        <v>0.88952320204114133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22.25</v>
      </c>
      <c r="J38" s="137">
        <f t="shared" si="6"/>
        <v>2000</v>
      </c>
      <c r="K38" s="138">
        <f t="shared" ref="K38" si="7">J38/I38</f>
        <v>89.887640449438209</v>
      </c>
      <c r="L38" s="136">
        <f t="shared" ref="L38:M38" si="8">AVERAGE(L22:L37)</f>
        <v>22.25</v>
      </c>
      <c r="M38" s="137">
        <f t="shared" si="8"/>
        <v>1778.6794837377499</v>
      </c>
      <c r="N38" s="138">
        <f>M38/L38</f>
        <v>79.940650954505614</v>
      </c>
      <c r="O38" s="139">
        <f>L38-I38</f>
        <v>0</v>
      </c>
      <c r="P38" s="140">
        <f>N38-K38</f>
        <v>-9.9469894949325948</v>
      </c>
      <c r="Q38" s="141">
        <f>N38/K38</f>
        <v>0.88933974186887488</v>
      </c>
      <c r="R38" s="291"/>
      <c r="S38" s="142">
        <f>S22</f>
        <v>0.29166666666666669</v>
      </c>
      <c r="T38" s="143">
        <f>INDEX(T22:T37,COUNTA(T22:T37))</f>
        <v>0.55694444444444446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8</v>
      </c>
      <c r="AD38" s="180">
        <f>SUM(AD22:AD37)</f>
        <v>0</v>
      </c>
      <c r="AE38" s="168">
        <f>M38-J38</f>
        <v>-221.32051626225007</v>
      </c>
      <c r="AF38" s="141">
        <f>M38/J38</f>
        <v>0.88933974186887499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192</v>
      </c>
      <c r="D39" s="288"/>
      <c r="E39" s="147">
        <v>59.34</v>
      </c>
      <c r="F39" s="97">
        <v>1579</v>
      </c>
      <c r="G39" s="148">
        <f t="shared" ref="G39:G41" si="9">E39*F39</f>
        <v>93697.86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1779.7119599248599</v>
      </c>
      <c r="N39" s="152">
        <f>M39/L39</f>
        <v>74.154664996869158</v>
      </c>
      <c r="O39" s="154">
        <f>L39-I39</f>
        <v>0</v>
      </c>
      <c r="P39" s="155">
        <f>N39-K39</f>
        <v>-9.1786683364641704</v>
      </c>
      <c r="Q39" s="156">
        <f>N39/K39</f>
        <v>0.88985597996242993</v>
      </c>
      <c r="R39" s="289">
        <f>Q55</f>
        <v>0.88957580365782485</v>
      </c>
      <c r="S39" s="157">
        <v>0.29166666666666669</v>
      </c>
      <c r="T39" s="158">
        <v>0.32863425925925926</v>
      </c>
      <c r="U39" s="159"/>
      <c r="V39" s="160">
        <v>53.233333333333313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>M39-J39</f>
        <v>-220.28804007514009</v>
      </c>
      <c r="AF39" s="156">
        <f>M39/J39</f>
        <v>0.88985597996242993</v>
      </c>
      <c r="AG39" s="281">
        <f>AF55</f>
        <v>0.88957580365782485</v>
      </c>
    </row>
    <row r="40" spans="1:33" ht="15.75" customHeight="1">
      <c r="A40" s="285"/>
      <c r="B40" s="163" t="s">
        <v>185</v>
      </c>
      <c r="C40" s="274" t="s">
        <v>187</v>
      </c>
      <c r="D40" s="275"/>
      <c r="E40" s="101">
        <v>58.67</v>
      </c>
      <c r="F40" s="102">
        <v>3561</v>
      </c>
      <c r="G40" s="103">
        <f t="shared" si="9"/>
        <v>208923.87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1779.0174854288093</v>
      </c>
      <c r="N40" s="106">
        <f>M40/L40</f>
        <v>77.348586322991707</v>
      </c>
      <c r="O40" s="108">
        <f>L40-I40</f>
        <v>0</v>
      </c>
      <c r="P40" s="109">
        <f>N40-K40</f>
        <v>-9.60793541613873</v>
      </c>
      <c r="Q40" s="110">
        <f>N40/K40</f>
        <v>0.88950874271440461</v>
      </c>
      <c r="R40" s="290"/>
      <c r="S40" s="47">
        <v>0.33194444444444443</v>
      </c>
      <c r="T40" s="48">
        <v>0.4153472222222222</v>
      </c>
      <c r="U40" s="111">
        <v>4.7666666666666391</v>
      </c>
      <c r="V40" s="112">
        <v>120.1</v>
      </c>
      <c r="W40" s="113"/>
      <c r="X40" s="116"/>
      <c r="Y40" s="12"/>
      <c r="Z40" s="198"/>
      <c r="AA40" s="276"/>
      <c r="AB40" s="277"/>
      <c r="AC40" s="12">
        <v>2</v>
      </c>
      <c r="AD40" s="198"/>
      <c r="AE40" s="117">
        <f>M40-J40</f>
        <v>-220.98251457119068</v>
      </c>
      <c r="AF40" s="110">
        <f>M40/J40</f>
        <v>0.88950874271440461</v>
      </c>
      <c r="AG40" s="282"/>
    </row>
    <row r="41" spans="1:33" ht="15.75" customHeight="1">
      <c r="A41" s="285"/>
      <c r="B41" s="163" t="s">
        <v>185</v>
      </c>
      <c r="C41" s="274" t="s">
        <v>194</v>
      </c>
      <c r="D41" s="275"/>
      <c r="E41" s="101">
        <v>47.37</v>
      </c>
      <c r="F41" s="102">
        <v>2132</v>
      </c>
      <c r="G41" s="103">
        <f t="shared" si="9"/>
        <v>100992.84</v>
      </c>
      <c r="H41" s="26"/>
      <c r="I41" s="104">
        <v>21</v>
      </c>
      <c r="J41" s="105">
        <v>2000</v>
      </c>
      <c r="K41" s="106">
        <f t="shared" si="1"/>
        <v>95.238095238095241</v>
      </c>
      <c r="L41" s="107">
        <v>21</v>
      </c>
      <c r="M41" s="105">
        <f>F41/V41*60</f>
        <v>1778.7253765932794</v>
      </c>
      <c r="N41" s="106">
        <f>M41/L41</f>
        <v>84.701208409203787</v>
      </c>
      <c r="O41" s="108">
        <f>L41-I41</f>
        <v>0</v>
      </c>
      <c r="P41" s="109">
        <f>N41-K41</f>
        <v>-10.536886828891454</v>
      </c>
      <c r="Q41" s="110">
        <f>N41/K41</f>
        <v>0.88936268829663978</v>
      </c>
      <c r="R41" s="290"/>
      <c r="S41" s="47">
        <v>0.41880787037037037</v>
      </c>
      <c r="T41" s="48">
        <v>0.46875</v>
      </c>
      <c r="U41" s="111">
        <v>4.9833333333333663</v>
      </c>
      <c r="V41" s="112">
        <v>71.916666666666657</v>
      </c>
      <c r="W41" s="113"/>
      <c r="X41" s="116"/>
      <c r="Y41" s="12"/>
      <c r="Z41" s="198"/>
      <c r="AA41" s="276"/>
      <c r="AB41" s="277"/>
      <c r="AC41" s="12">
        <v>2</v>
      </c>
      <c r="AD41" s="198"/>
      <c r="AE41" s="117">
        <f>M41-J41</f>
        <v>-221.27462340672059</v>
      </c>
      <c r="AF41" s="110">
        <f>M41/J41</f>
        <v>0.88936268829663967</v>
      </c>
      <c r="AG41" s="282"/>
    </row>
    <row r="42" spans="1:33" ht="15.75" customHeight="1">
      <c r="A42" s="285"/>
      <c r="B42" s="163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16"/>
      <c r="Y42" s="12"/>
      <c r="Z42" s="198"/>
      <c r="AA42" s="276"/>
      <c r="AB42" s="277"/>
      <c r="AC42" s="12"/>
      <c r="AD42" s="198"/>
      <c r="AE42" s="117"/>
      <c r="AF42" s="110"/>
      <c r="AG42" s="282"/>
    </row>
    <row r="43" spans="1:33" ht="15.75" customHeight="1">
      <c r="A43" s="285"/>
      <c r="B43" s="163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16"/>
      <c r="Y43" s="12"/>
      <c r="Z43" s="198"/>
      <c r="AA43" s="276"/>
      <c r="AB43" s="277"/>
      <c r="AC43" s="12"/>
      <c r="AD43" s="198"/>
      <c r="AE43" s="117"/>
      <c r="AF43" s="110"/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18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0">AVERAGE(I39:I54)</f>
        <v>22.666666666666668</v>
      </c>
      <c r="J55" s="137">
        <f t="shared" si="10"/>
        <v>2000</v>
      </c>
      <c r="K55" s="138">
        <f t="shared" ref="K55" si="11">J55/I55</f>
        <v>88.235294117647058</v>
      </c>
      <c r="L55" s="136">
        <f t="shared" ref="L55:M55" si="12">AVERAGE(L39:L54)</f>
        <v>22.666666666666668</v>
      </c>
      <c r="M55" s="137">
        <f t="shared" si="12"/>
        <v>1779.1516073156497</v>
      </c>
      <c r="N55" s="138">
        <f t="shared" ref="N55:N64" si="13">M55/L55</f>
        <v>78.491982675690423</v>
      </c>
      <c r="O55" s="139">
        <f t="shared" ref="O55:O64" si="14">L55-I55</f>
        <v>0</v>
      </c>
      <c r="P55" s="140">
        <f t="shared" ref="P55:P64" si="15">N55-K55</f>
        <v>-9.7433114419566351</v>
      </c>
      <c r="Q55" s="141">
        <f t="shared" ref="Q55:Q64" si="16">N55/K55</f>
        <v>0.88957580365782485</v>
      </c>
      <c r="R55" s="291"/>
      <c r="S55" s="142">
        <f>S39</f>
        <v>0.29166666666666669</v>
      </c>
      <c r="T55" s="143">
        <f>INDEX(T39:T54,COUNTA(T39:T54))</f>
        <v>0.46875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5</v>
      </c>
      <c r="AD55" s="191">
        <f>SUM(AD39:AD54)</f>
        <v>0</v>
      </c>
      <c r="AE55" s="168">
        <f t="shared" ref="AE55:AE64" si="17">M55-J55</f>
        <v>-220.8483926843503</v>
      </c>
      <c r="AF55" s="141">
        <f t="shared" ref="AF55:AF64" si="18">M55/J55</f>
        <v>0.88957580365782485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199</v>
      </c>
      <c r="D56" s="362"/>
      <c r="E56" s="147">
        <v>32.06</v>
      </c>
      <c r="F56" s="97">
        <v>1038</v>
      </c>
      <c r="G56" s="148">
        <f t="shared" ref="G56:G64" si="19">E56*F56</f>
        <v>33278.28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4" si="20">F56/V56*60</f>
        <v>3210.3092783505163</v>
      </c>
      <c r="N56" s="152">
        <f t="shared" si="13"/>
        <v>168.96364622897454</v>
      </c>
      <c r="O56" s="154">
        <f t="shared" si="14"/>
        <v>0</v>
      </c>
      <c r="P56" s="155">
        <f t="shared" si="15"/>
        <v>-20.51003798155179</v>
      </c>
      <c r="Q56" s="156">
        <f t="shared" si="16"/>
        <v>0.89175257731958779</v>
      </c>
      <c r="R56" s="289">
        <f>Q72</f>
        <v>0.89121466080825551</v>
      </c>
      <c r="S56" s="157">
        <v>0.29166666666666669</v>
      </c>
      <c r="T56" s="158">
        <v>0.3051388888888889</v>
      </c>
      <c r="U56" s="159"/>
      <c r="V56" s="160">
        <v>19.399999999999995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17"/>
        <v>-389.69072164948375</v>
      </c>
      <c r="AF56" s="156">
        <f t="shared" si="18"/>
        <v>0.8917525773195879</v>
      </c>
      <c r="AG56" s="281">
        <f>AF72</f>
        <v>0.89121466080825551</v>
      </c>
    </row>
    <row r="57" spans="1:33" ht="15.75" customHeight="1">
      <c r="A57" s="295"/>
      <c r="B57" s="100" t="s">
        <v>198</v>
      </c>
      <c r="C57" s="361" t="s">
        <v>203</v>
      </c>
      <c r="D57" s="361"/>
      <c r="E57" s="101">
        <v>72.400000000000006</v>
      </c>
      <c r="F57" s="102">
        <v>580</v>
      </c>
      <c r="G57" s="103">
        <f t="shared" si="19"/>
        <v>41992</v>
      </c>
      <c r="H57" s="26"/>
      <c r="I57" s="104">
        <v>18</v>
      </c>
      <c r="J57" s="105">
        <v>1800</v>
      </c>
      <c r="K57" s="106">
        <f t="shared" ref="K57:K64" si="21">J57/I57</f>
        <v>100</v>
      </c>
      <c r="L57" s="107">
        <v>18</v>
      </c>
      <c r="M57" s="105">
        <f t="shared" si="20"/>
        <v>1604.9192928516522</v>
      </c>
      <c r="N57" s="106">
        <f t="shared" si="13"/>
        <v>89.162182936202896</v>
      </c>
      <c r="O57" s="108">
        <f t="shared" si="14"/>
        <v>0</v>
      </c>
      <c r="P57" s="109">
        <f t="shared" si="15"/>
        <v>-10.837817063797104</v>
      </c>
      <c r="Q57" s="110">
        <f t="shared" si="16"/>
        <v>0.89162182936202894</v>
      </c>
      <c r="R57" s="290"/>
      <c r="S57" s="47">
        <v>0.30924768518518519</v>
      </c>
      <c r="T57" s="48">
        <v>0.32430555555555557</v>
      </c>
      <c r="U57" s="111">
        <v>5.916666666666659</v>
      </c>
      <c r="V57" s="112">
        <v>21.683333333333337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17"/>
        <v>-195.08070714834776</v>
      </c>
      <c r="AF57" s="110">
        <f t="shared" si="18"/>
        <v>0.89162182936202905</v>
      </c>
      <c r="AG57" s="282"/>
    </row>
    <row r="58" spans="1:33" ht="15.75" customHeight="1">
      <c r="A58" s="295"/>
      <c r="B58" s="100" t="s">
        <v>198</v>
      </c>
      <c r="C58" s="361" t="s">
        <v>202</v>
      </c>
      <c r="D58" s="361"/>
      <c r="E58" s="101">
        <v>71.84</v>
      </c>
      <c r="F58" s="102">
        <v>1184</v>
      </c>
      <c r="G58" s="103">
        <f t="shared" si="19"/>
        <v>85058.559999999998</v>
      </c>
      <c r="H58" s="26"/>
      <c r="I58" s="104">
        <v>19</v>
      </c>
      <c r="J58" s="105">
        <v>1800</v>
      </c>
      <c r="K58" s="106">
        <f t="shared" si="21"/>
        <v>94.736842105263165</v>
      </c>
      <c r="L58" s="107">
        <v>19</v>
      </c>
      <c r="M58" s="105">
        <f t="shared" si="20"/>
        <v>1606.0286360210996</v>
      </c>
      <c r="N58" s="106">
        <f t="shared" si="13"/>
        <v>84.527822948478928</v>
      </c>
      <c r="O58" s="108">
        <f t="shared" si="14"/>
        <v>0</v>
      </c>
      <c r="P58" s="109">
        <f t="shared" si="15"/>
        <v>-10.209019156784237</v>
      </c>
      <c r="Q58" s="110">
        <f t="shared" si="16"/>
        <v>0.89223813112283301</v>
      </c>
      <c r="R58" s="290"/>
      <c r="S58" s="47">
        <v>0.32777777777777778</v>
      </c>
      <c r="T58" s="48">
        <v>0.35849537037037038</v>
      </c>
      <c r="U58" s="111">
        <v>4.9999999999999822</v>
      </c>
      <c r="V58" s="112">
        <v>44.233333333333348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17"/>
        <v>-193.9713639789004</v>
      </c>
      <c r="AF58" s="110">
        <f t="shared" si="18"/>
        <v>0.89223813112283312</v>
      </c>
      <c r="AG58" s="282"/>
    </row>
    <row r="59" spans="1:33" ht="15.75" customHeight="1">
      <c r="A59" s="295"/>
      <c r="B59" s="100" t="s">
        <v>190</v>
      </c>
      <c r="C59" s="361" t="s">
        <v>191</v>
      </c>
      <c r="D59" s="361"/>
      <c r="E59" s="101">
        <v>57.3</v>
      </c>
      <c r="F59" s="102">
        <v>1679</v>
      </c>
      <c r="G59" s="103">
        <f t="shared" si="19"/>
        <v>96206.7</v>
      </c>
      <c r="H59" s="26"/>
      <c r="I59" s="104">
        <v>22</v>
      </c>
      <c r="J59" s="105">
        <v>1800</v>
      </c>
      <c r="K59" s="106">
        <f t="shared" si="21"/>
        <v>81.818181818181813</v>
      </c>
      <c r="L59" s="107">
        <v>22</v>
      </c>
      <c r="M59" s="105">
        <f t="shared" si="20"/>
        <v>1604.1401273885353</v>
      </c>
      <c r="N59" s="106">
        <f t="shared" si="13"/>
        <v>72.915460335842511</v>
      </c>
      <c r="O59" s="108">
        <f t="shared" si="14"/>
        <v>0</v>
      </c>
      <c r="P59" s="109">
        <f t="shared" si="15"/>
        <v>-8.9027214823393024</v>
      </c>
      <c r="Q59" s="110">
        <f t="shared" si="16"/>
        <v>0.89118895966029743</v>
      </c>
      <c r="R59" s="290"/>
      <c r="S59" s="47">
        <v>0.36194444444444446</v>
      </c>
      <c r="T59" s="48">
        <v>0.40555555555555556</v>
      </c>
      <c r="U59" s="111">
        <v>4.9666666666666703</v>
      </c>
      <c r="V59" s="112">
        <v>62.799999999999983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17"/>
        <v>-195.85987261146465</v>
      </c>
      <c r="AF59" s="200">
        <f t="shared" si="18"/>
        <v>0.89118895966029743</v>
      </c>
      <c r="AG59" s="282"/>
    </row>
    <row r="60" spans="1:33" ht="15.75" customHeight="1">
      <c r="A60" s="296"/>
      <c r="B60" s="100" t="s">
        <v>177</v>
      </c>
      <c r="C60" s="361" t="s">
        <v>201</v>
      </c>
      <c r="D60" s="361"/>
      <c r="E60" s="101">
        <v>57.73</v>
      </c>
      <c r="F60" s="105">
        <v>1067</v>
      </c>
      <c r="G60" s="103">
        <f t="shared" si="19"/>
        <v>61597.909999999996</v>
      </c>
      <c r="H60" s="13"/>
      <c r="I60" s="104">
        <v>22</v>
      </c>
      <c r="J60" s="105">
        <v>1800</v>
      </c>
      <c r="K60" s="106">
        <f t="shared" si="21"/>
        <v>81.818181818181813</v>
      </c>
      <c r="L60" s="118">
        <v>22</v>
      </c>
      <c r="M60" s="105">
        <f t="shared" si="20"/>
        <v>1605.1817801922284</v>
      </c>
      <c r="N60" s="106">
        <f t="shared" si="13"/>
        <v>72.962808190555833</v>
      </c>
      <c r="O60" s="108">
        <f t="shared" si="14"/>
        <v>0</v>
      </c>
      <c r="P60" s="109">
        <f t="shared" si="15"/>
        <v>-8.8553736276259798</v>
      </c>
      <c r="Q60" s="110">
        <f t="shared" si="16"/>
        <v>0.89176765566234917</v>
      </c>
      <c r="R60" s="290"/>
      <c r="S60" s="47">
        <v>0.40910879629629632</v>
      </c>
      <c r="T60" s="48">
        <v>0.43680555555555556</v>
      </c>
      <c r="U60" s="111">
        <v>5.1166666666666938</v>
      </c>
      <c r="V60" s="112">
        <v>39.883333333333304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17"/>
        <v>-194.81821980777158</v>
      </c>
      <c r="AF60" s="200">
        <f t="shared" si="18"/>
        <v>0.89176765566234917</v>
      </c>
      <c r="AG60" s="282"/>
    </row>
    <row r="61" spans="1:33" ht="15.75" customHeight="1">
      <c r="A61" s="296"/>
      <c r="B61" s="100" t="s">
        <v>177</v>
      </c>
      <c r="C61" s="361" t="s">
        <v>200</v>
      </c>
      <c r="D61" s="361"/>
      <c r="E61" s="101">
        <v>57.73</v>
      </c>
      <c r="F61" s="105">
        <v>878</v>
      </c>
      <c r="G61" s="121">
        <f t="shared" si="19"/>
        <v>50686.939999999995</v>
      </c>
      <c r="H61" s="122"/>
      <c r="I61" s="104">
        <v>22</v>
      </c>
      <c r="J61" s="105">
        <v>1800</v>
      </c>
      <c r="K61" s="106">
        <f t="shared" si="21"/>
        <v>81.818181818181813</v>
      </c>
      <c r="L61" s="107">
        <v>22</v>
      </c>
      <c r="M61" s="105">
        <f t="shared" si="20"/>
        <v>1603.6529680365286</v>
      </c>
      <c r="N61" s="106">
        <f t="shared" si="13"/>
        <v>72.893316728933115</v>
      </c>
      <c r="O61" s="108">
        <f t="shared" si="14"/>
        <v>0</v>
      </c>
      <c r="P61" s="109">
        <f t="shared" si="15"/>
        <v>-8.9248650892486978</v>
      </c>
      <c r="Q61" s="110">
        <f t="shared" si="16"/>
        <v>0.89091831557584922</v>
      </c>
      <c r="R61" s="290"/>
      <c r="S61" s="47">
        <v>0.44038194444444445</v>
      </c>
      <c r="T61" s="48">
        <v>0.46319444444444446</v>
      </c>
      <c r="U61" s="111">
        <v>5.1500000000000057</v>
      </c>
      <c r="V61" s="112">
        <v>32.850000000000023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17"/>
        <v>-196.34703196347141</v>
      </c>
      <c r="AF61" s="200">
        <f t="shared" si="18"/>
        <v>0.89091831557584922</v>
      </c>
      <c r="AG61" s="282"/>
    </row>
    <row r="62" spans="1:33" ht="15.75" customHeight="1">
      <c r="A62" s="296"/>
      <c r="B62" s="100" t="s">
        <v>179</v>
      </c>
      <c r="C62" s="361" t="s">
        <v>180</v>
      </c>
      <c r="D62" s="361"/>
      <c r="E62" s="101">
        <v>24.07</v>
      </c>
      <c r="F62" s="105">
        <v>503</v>
      </c>
      <c r="G62" s="121">
        <f t="shared" si="19"/>
        <v>12107.210000000001</v>
      </c>
      <c r="H62" s="62"/>
      <c r="I62" s="104">
        <v>21</v>
      </c>
      <c r="J62" s="105">
        <v>2790</v>
      </c>
      <c r="K62" s="106">
        <f t="shared" si="21"/>
        <v>132.85714285714286</v>
      </c>
      <c r="L62" s="107">
        <v>21</v>
      </c>
      <c r="M62" s="105">
        <f t="shared" si="20"/>
        <v>2483.9506172839547</v>
      </c>
      <c r="N62" s="106">
        <f t="shared" si="13"/>
        <v>118.28336272780737</v>
      </c>
      <c r="O62" s="123">
        <f t="shared" si="14"/>
        <v>0</v>
      </c>
      <c r="P62" s="124">
        <f t="shared" si="15"/>
        <v>-14.573780129335489</v>
      </c>
      <c r="Q62" s="125">
        <f t="shared" si="16"/>
        <v>0.89030488074693714</v>
      </c>
      <c r="R62" s="290"/>
      <c r="S62" s="47">
        <v>0.46736111111111112</v>
      </c>
      <c r="T62" s="48">
        <v>0.4757986111111111</v>
      </c>
      <c r="U62" s="111">
        <v>5.9999999999999787</v>
      </c>
      <c r="V62" s="112">
        <v>12.149999999999981</v>
      </c>
      <c r="W62" s="113">
        <v>0.4757986111111111</v>
      </c>
      <c r="X62" s="116">
        <v>0.51460648148148147</v>
      </c>
      <c r="Y62" s="12"/>
      <c r="Z62" s="198"/>
      <c r="AA62" s="276"/>
      <c r="AB62" s="277"/>
      <c r="AC62" s="12">
        <v>1</v>
      </c>
      <c r="AD62" s="198"/>
      <c r="AE62" s="199">
        <f t="shared" si="17"/>
        <v>-306.04938271604533</v>
      </c>
      <c r="AF62" s="200">
        <f t="shared" si="18"/>
        <v>0.89030488074693714</v>
      </c>
      <c r="AG62" s="282"/>
    </row>
    <row r="63" spans="1:33" ht="15.75" customHeight="1">
      <c r="A63" s="296"/>
      <c r="B63" s="100" t="s">
        <v>179</v>
      </c>
      <c r="C63" s="361" t="s">
        <v>181</v>
      </c>
      <c r="D63" s="361"/>
      <c r="E63" s="101">
        <v>29.97</v>
      </c>
      <c r="F63" s="105">
        <v>2483</v>
      </c>
      <c r="G63" s="121">
        <f t="shared" si="19"/>
        <v>74415.509999999995</v>
      </c>
      <c r="H63" s="62"/>
      <c r="I63" s="104">
        <v>21</v>
      </c>
      <c r="J63" s="105">
        <v>2790</v>
      </c>
      <c r="K63" s="106">
        <f t="shared" si="21"/>
        <v>132.85714285714286</v>
      </c>
      <c r="L63" s="107">
        <v>21</v>
      </c>
      <c r="M63" s="105">
        <f t="shared" si="20"/>
        <v>2484.3802112284584</v>
      </c>
      <c r="N63" s="106">
        <f t="shared" si="13"/>
        <v>118.30381958230754</v>
      </c>
      <c r="O63" s="123">
        <f t="shared" si="14"/>
        <v>0</v>
      </c>
      <c r="P63" s="124">
        <f t="shared" si="15"/>
        <v>-14.553323274835321</v>
      </c>
      <c r="Q63" s="125">
        <f t="shared" si="16"/>
        <v>0.89045885707113204</v>
      </c>
      <c r="R63" s="290"/>
      <c r="S63" s="47">
        <v>0.51460648148148147</v>
      </c>
      <c r="T63" s="48">
        <v>0.55625000000000002</v>
      </c>
      <c r="U63" s="111">
        <v>55.883333333333326</v>
      </c>
      <c r="V63" s="112">
        <v>59.966666666666711</v>
      </c>
      <c r="W63" s="113"/>
      <c r="X63" s="116"/>
      <c r="Y63" s="12"/>
      <c r="Z63" s="198"/>
      <c r="AA63" s="276"/>
      <c r="AB63" s="277"/>
      <c r="AC63" s="12">
        <v>1</v>
      </c>
      <c r="AD63" s="198"/>
      <c r="AE63" s="199">
        <f t="shared" si="17"/>
        <v>-305.61978877154161</v>
      </c>
      <c r="AF63" s="200">
        <f t="shared" si="18"/>
        <v>0.89045885707113204</v>
      </c>
      <c r="AG63" s="282"/>
    </row>
    <row r="64" spans="1:33" ht="15.75" customHeight="1">
      <c r="A64" s="296"/>
      <c r="B64" s="100" t="s">
        <v>198</v>
      </c>
      <c r="C64" s="361" t="s">
        <v>226</v>
      </c>
      <c r="D64" s="361"/>
      <c r="E64" s="101">
        <v>56.43</v>
      </c>
      <c r="F64" s="105">
        <v>1460</v>
      </c>
      <c r="G64" s="121">
        <f t="shared" si="19"/>
        <v>82387.8</v>
      </c>
      <c r="H64" s="62"/>
      <c r="I64" s="104">
        <v>19</v>
      </c>
      <c r="J64" s="105">
        <v>1800</v>
      </c>
      <c r="K64" s="106">
        <f t="shared" si="21"/>
        <v>94.736842105263165</v>
      </c>
      <c r="L64" s="118">
        <v>19</v>
      </c>
      <c r="M64" s="105">
        <f t="shared" si="20"/>
        <v>1603.9060115959717</v>
      </c>
      <c r="N64" s="106">
        <f t="shared" si="13"/>
        <v>84.416105873472191</v>
      </c>
      <c r="O64" s="123">
        <f t="shared" si="14"/>
        <v>0</v>
      </c>
      <c r="P64" s="124">
        <f t="shared" si="15"/>
        <v>-10.320736231790974</v>
      </c>
      <c r="Q64" s="125">
        <f t="shared" si="16"/>
        <v>0.89105889533109528</v>
      </c>
      <c r="R64" s="290"/>
      <c r="S64" s="47">
        <v>0.5599884259259259</v>
      </c>
      <c r="T64" s="48">
        <v>0.59791666666666665</v>
      </c>
      <c r="U64" s="111">
        <v>5.3833333333332689</v>
      </c>
      <c r="V64" s="112">
        <v>54.616666666666674</v>
      </c>
      <c r="W64" s="113"/>
      <c r="X64" s="116"/>
      <c r="Y64" s="12"/>
      <c r="Z64" s="198"/>
      <c r="AA64" s="276"/>
      <c r="AB64" s="277"/>
      <c r="AC64" s="12">
        <v>1</v>
      </c>
      <c r="AD64" s="198"/>
      <c r="AE64" s="199">
        <f t="shared" si="17"/>
        <v>-196.09398840402832</v>
      </c>
      <c r="AF64" s="200">
        <f t="shared" si="18"/>
        <v>0.89105889533109539</v>
      </c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2">AVERAGE(I56:I71)</f>
        <v>20.333333333333332</v>
      </c>
      <c r="J72" s="137">
        <f t="shared" si="22"/>
        <v>2220</v>
      </c>
      <c r="K72" s="138">
        <f t="shared" ref="K72:K74" si="23">J72/I72</f>
        <v>109.18032786885246</v>
      </c>
      <c r="L72" s="136">
        <f t="shared" ref="L72:M72" si="24">AVERAGE(L56:L71)</f>
        <v>20.333333333333332</v>
      </c>
      <c r="M72" s="137">
        <f t="shared" si="24"/>
        <v>1978.4965469943272</v>
      </c>
      <c r="N72" s="138">
        <f>M72/L72</f>
        <v>97.303108868573474</v>
      </c>
      <c r="O72" s="139">
        <f>L72-I72</f>
        <v>0</v>
      </c>
      <c r="P72" s="140">
        <f>N72-K72</f>
        <v>-11.877219000278984</v>
      </c>
      <c r="Q72" s="141">
        <f>N72/K72</f>
        <v>0.89121466080825551</v>
      </c>
      <c r="R72" s="291"/>
      <c r="S72" s="142">
        <f>S56</f>
        <v>0.29166666666666669</v>
      </c>
      <c r="T72" s="143">
        <f>INDEX(T56:T71,COUNTA(T56:T71))</f>
        <v>0.59791666666666665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9</v>
      </c>
      <c r="AD72" s="191">
        <f>SUM(AD56:AD71)</f>
        <v>0</v>
      </c>
      <c r="AE72" s="168">
        <f>M72-J72</f>
        <v>-241.50345300567278</v>
      </c>
      <c r="AF72" s="141">
        <f>M72/J72</f>
        <v>0.89121466080825551</v>
      </c>
      <c r="AG72" s="283"/>
    </row>
    <row r="73" spans="1:33" ht="15.75" customHeight="1">
      <c r="A73" s="284" t="s">
        <v>118</v>
      </c>
      <c r="B73" s="100" t="s">
        <v>179</v>
      </c>
      <c r="C73" s="274" t="s">
        <v>204</v>
      </c>
      <c r="D73" s="275"/>
      <c r="E73" s="101">
        <v>21.74</v>
      </c>
      <c r="F73" s="102">
        <v>563</v>
      </c>
      <c r="G73" s="121">
        <f t="shared" ref="G73:G74" si="25">E73*F73</f>
        <v>12239.619999999999</v>
      </c>
      <c r="H73" s="122"/>
      <c r="I73" s="104">
        <v>6</v>
      </c>
      <c r="J73" s="105">
        <v>3600</v>
      </c>
      <c r="K73" s="106">
        <f t="shared" si="23"/>
        <v>600</v>
      </c>
      <c r="L73" s="107">
        <v>6</v>
      </c>
      <c r="M73" s="105">
        <f>F73/V73*60</f>
        <v>3248.0769230769392</v>
      </c>
      <c r="N73" s="106">
        <f>M73/L73</f>
        <v>541.34615384615654</v>
      </c>
      <c r="O73" s="108">
        <f>L73-I73</f>
        <v>0</v>
      </c>
      <c r="P73" s="109">
        <f>N73-K73</f>
        <v>-58.65384615384346</v>
      </c>
      <c r="Q73" s="110">
        <f>N73/K73</f>
        <v>0.9022435897435942</v>
      </c>
      <c r="R73" s="289">
        <f>Q89</f>
        <v>0.90281522401145398</v>
      </c>
      <c r="S73" s="47">
        <v>0.43125000000000002</v>
      </c>
      <c r="T73" s="48">
        <v>0.43847222222222221</v>
      </c>
      <c r="U73" s="111">
        <v>5.5833333333333801</v>
      </c>
      <c r="V73" s="112">
        <v>10.399999999999947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-351.92307692306076</v>
      </c>
      <c r="AF73" s="156">
        <f>M73/J73</f>
        <v>0.9022435897435942</v>
      </c>
      <c r="AG73" s="281">
        <f>AF89</f>
        <v>0.90281522401145398</v>
      </c>
    </row>
    <row r="74" spans="1:33" ht="15.75" customHeight="1">
      <c r="A74" s="285"/>
      <c r="B74" s="100" t="s">
        <v>221</v>
      </c>
      <c r="C74" s="274" t="s">
        <v>222</v>
      </c>
      <c r="D74" s="275"/>
      <c r="E74" s="101">
        <v>27.05</v>
      </c>
      <c r="F74" s="102">
        <v>1237</v>
      </c>
      <c r="G74" s="121">
        <f t="shared" si="25"/>
        <v>33460.85</v>
      </c>
      <c r="H74" s="62"/>
      <c r="I74" s="104">
        <v>6</v>
      </c>
      <c r="J74" s="105">
        <v>3273</v>
      </c>
      <c r="K74" s="106">
        <f t="shared" si="23"/>
        <v>545.5</v>
      </c>
      <c r="L74" s="118">
        <v>6</v>
      </c>
      <c r="M74" s="105">
        <f>F74/V74*60</f>
        <v>2956.9721115537836</v>
      </c>
      <c r="N74" s="106">
        <f>M74/L74</f>
        <v>492.82868525896396</v>
      </c>
      <c r="O74" s="123">
        <f>L74-I74</f>
        <v>0</v>
      </c>
      <c r="P74" s="124">
        <f>N74-K74</f>
        <v>-52.671314741036042</v>
      </c>
      <c r="Q74" s="125">
        <f>N74/K74</f>
        <v>0.90344396931065807</v>
      </c>
      <c r="R74" s="290"/>
      <c r="S74" s="47">
        <v>0.44166666666666665</v>
      </c>
      <c r="T74" s="48">
        <v>0.45909722222222221</v>
      </c>
      <c r="U74" s="111">
        <v>4.5999999999999996</v>
      </c>
      <c r="V74" s="112">
        <v>25.100000000000009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-316.02788844621637</v>
      </c>
      <c r="AF74" s="110">
        <f>M74/J74</f>
        <v>0.90344396931065796</v>
      </c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26">AVERAGE(I73:I88)</f>
        <v>6</v>
      </c>
      <c r="J89" s="137">
        <f t="shared" si="26"/>
        <v>3436.5</v>
      </c>
      <c r="K89" s="138">
        <f t="shared" ref="K89" si="27">J89/I89</f>
        <v>572.75</v>
      </c>
      <c r="L89" s="136">
        <f t="shared" ref="L89:M89" si="28">AVERAGE(L73:L88)</f>
        <v>6</v>
      </c>
      <c r="M89" s="137">
        <f t="shared" si="28"/>
        <v>3102.5245173153617</v>
      </c>
      <c r="N89" s="138">
        <f>M89/L89</f>
        <v>517.08741955256028</v>
      </c>
      <c r="O89" s="139">
        <f>L89-I89</f>
        <v>0</v>
      </c>
      <c r="P89" s="140">
        <f>N89-K89</f>
        <v>-55.662580447439723</v>
      </c>
      <c r="Q89" s="141">
        <f>N89/K89</f>
        <v>0.90281522401145398</v>
      </c>
      <c r="R89" s="291"/>
      <c r="S89" s="142">
        <f>S73</f>
        <v>0.43125000000000002</v>
      </c>
      <c r="T89" s="143">
        <f>INDEX(T73:T88,COUNTA(T73:T88))</f>
        <v>0.45909722222222221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2</v>
      </c>
      <c r="AD89" s="191">
        <f>SUM(AD73:AD88)</f>
        <v>0</v>
      </c>
      <c r="AE89" s="168">
        <f>M89-J89</f>
        <v>-333.97548268463834</v>
      </c>
      <c r="AF89" s="141">
        <f>M89/J89</f>
        <v>0.90281522401145398</v>
      </c>
      <c r="AG89" s="283"/>
    </row>
    <row r="90" spans="1:33" ht="15.75" customHeight="1">
      <c r="A90" s="294" t="s">
        <v>229</v>
      </c>
      <c r="B90" s="146" t="s">
        <v>183</v>
      </c>
      <c r="C90" s="287" t="s">
        <v>206</v>
      </c>
      <c r="D90" s="288"/>
      <c r="E90" s="147">
        <v>50.67</v>
      </c>
      <c r="F90" s="97">
        <v>511</v>
      </c>
      <c r="G90" s="148">
        <f t="shared" ref="G90:G93" si="29">E90*F90</f>
        <v>25892.370000000003</v>
      </c>
      <c r="H90" s="149"/>
      <c r="I90" s="150">
        <v>20</v>
      </c>
      <c r="J90" s="151">
        <v>2000</v>
      </c>
      <c r="K90" s="152">
        <f>J90/I90</f>
        <v>100</v>
      </c>
      <c r="L90" s="153">
        <v>20</v>
      </c>
      <c r="M90" s="151">
        <f>F90/V90*60</f>
        <v>1780.832526621499</v>
      </c>
      <c r="N90" s="152">
        <f>M90/L90</f>
        <v>89.041626331074951</v>
      </c>
      <c r="O90" s="154">
        <f>L90-I90</f>
        <v>0</v>
      </c>
      <c r="P90" s="155">
        <f>N90-K90</f>
        <v>-10.958373668925049</v>
      </c>
      <c r="Q90" s="156">
        <f>N90/K90</f>
        <v>0.89041626331074952</v>
      </c>
      <c r="R90" s="289">
        <f>Q106</f>
        <v>0.88969711463001622</v>
      </c>
      <c r="S90" s="157">
        <v>0.70833333333333337</v>
      </c>
      <c r="T90" s="158">
        <v>0.72028935185185183</v>
      </c>
      <c r="U90" s="159"/>
      <c r="V90" s="160">
        <v>17.216666666666587</v>
      </c>
      <c r="W90" s="158"/>
      <c r="X90" s="169"/>
      <c r="Y90" s="196"/>
      <c r="Z90" s="197"/>
      <c r="AA90" s="292"/>
      <c r="AB90" s="293"/>
      <c r="AC90" s="196">
        <v>1</v>
      </c>
      <c r="AD90" s="197"/>
      <c r="AE90" s="115">
        <f>M90-J90</f>
        <v>-219.16747337850097</v>
      </c>
      <c r="AF90" s="156">
        <f>M90/J90</f>
        <v>0.89041626331074952</v>
      </c>
      <c r="AG90" s="281">
        <f>AF106</f>
        <v>0.88969711463001633</v>
      </c>
    </row>
    <row r="91" spans="1:33" ht="15.75" customHeight="1">
      <c r="A91" s="295"/>
      <c r="B91" s="163" t="s">
        <v>183</v>
      </c>
      <c r="C91" s="274" t="s">
        <v>208</v>
      </c>
      <c r="D91" s="275"/>
      <c r="E91" s="101">
        <v>56.79</v>
      </c>
      <c r="F91" s="102">
        <v>1859</v>
      </c>
      <c r="G91" s="103">
        <f t="shared" si="29"/>
        <v>105572.61</v>
      </c>
      <c r="H91" s="26"/>
      <c r="I91" s="104">
        <v>23</v>
      </c>
      <c r="J91" s="105">
        <v>2000</v>
      </c>
      <c r="K91" s="106">
        <f t="shared" ref="K91:K93" si="30">J91/I91</f>
        <v>86.956521739130437</v>
      </c>
      <c r="L91" s="107">
        <v>23</v>
      </c>
      <c r="M91" s="105">
        <f>F91/V91*60</f>
        <v>1779.4203669236877</v>
      </c>
      <c r="N91" s="106">
        <f>M91/L91</f>
        <v>77.366102909725555</v>
      </c>
      <c r="O91" s="108">
        <f>L91-I91</f>
        <v>0</v>
      </c>
      <c r="P91" s="109">
        <f>N91-K91</f>
        <v>-9.5904188294048822</v>
      </c>
      <c r="Q91" s="110">
        <f>N91/K91</f>
        <v>0.88971018346184383</v>
      </c>
      <c r="R91" s="290"/>
      <c r="S91" s="47">
        <v>0.7238310185185185</v>
      </c>
      <c r="T91" s="48">
        <v>0.76736111111111116</v>
      </c>
      <c r="U91" s="111">
        <v>5.0999999999999979</v>
      </c>
      <c r="V91" s="112">
        <v>62.683333333333437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-220.57963307631235</v>
      </c>
      <c r="AF91" s="110">
        <f>M91/J91</f>
        <v>0.88971018346184383</v>
      </c>
      <c r="AG91" s="282"/>
    </row>
    <row r="92" spans="1:33" ht="15.75" customHeight="1">
      <c r="A92" s="295"/>
      <c r="B92" s="163" t="s">
        <v>183</v>
      </c>
      <c r="C92" s="274" t="s">
        <v>209</v>
      </c>
      <c r="D92" s="275"/>
      <c r="E92" s="101">
        <v>56.87</v>
      </c>
      <c r="F92" s="102">
        <v>1393</v>
      </c>
      <c r="G92" s="103">
        <f t="shared" si="29"/>
        <v>79219.91</v>
      </c>
      <c r="H92" s="26"/>
      <c r="I92" s="104">
        <v>23</v>
      </c>
      <c r="J92" s="105">
        <v>2000</v>
      </c>
      <c r="K92" s="106">
        <f t="shared" si="30"/>
        <v>86.956521739130437</v>
      </c>
      <c r="L92" s="107">
        <v>23</v>
      </c>
      <c r="M92" s="105">
        <f>F92/V92*60</f>
        <v>1779.559971611068</v>
      </c>
      <c r="N92" s="106">
        <f>M92/L92</f>
        <v>77.372172678742089</v>
      </c>
      <c r="O92" s="108">
        <f>L92-I92</f>
        <v>0</v>
      </c>
      <c r="P92" s="109">
        <f>N92-K92</f>
        <v>-9.5843490603883481</v>
      </c>
      <c r="Q92" s="110">
        <f>N92/K92</f>
        <v>0.88977998580553397</v>
      </c>
      <c r="R92" s="290"/>
      <c r="S92" s="47">
        <v>0.77155092592592589</v>
      </c>
      <c r="T92" s="48">
        <v>0.8041666666666667</v>
      </c>
      <c r="U92" s="111">
        <v>6.0333333333332106</v>
      </c>
      <c r="V92" s="112">
        <v>46.966666666666761</v>
      </c>
      <c r="W92" s="113"/>
      <c r="X92" s="116"/>
      <c r="Y92" s="12"/>
      <c r="Z92" s="198"/>
      <c r="AA92" s="276"/>
      <c r="AB92" s="277"/>
      <c r="AC92" s="12">
        <v>1</v>
      </c>
      <c r="AD92" s="198"/>
      <c r="AE92" s="117">
        <f>M92-J92</f>
        <v>-220.44002838893198</v>
      </c>
      <c r="AF92" s="110">
        <f>M92/J92</f>
        <v>0.88977998580553397</v>
      </c>
      <c r="AG92" s="282"/>
    </row>
    <row r="93" spans="1:33" ht="15.75" customHeight="1">
      <c r="A93" s="295"/>
      <c r="B93" s="163" t="s">
        <v>183</v>
      </c>
      <c r="C93" s="274" t="s">
        <v>210</v>
      </c>
      <c r="D93" s="275"/>
      <c r="E93" s="101">
        <v>47.6</v>
      </c>
      <c r="F93" s="102">
        <v>1599</v>
      </c>
      <c r="G93" s="103">
        <f t="shared" si="29"/>
        <v>76112.400000000009</v>
      </c>
      <c r="H93" s="26"/>
      <c r="I93" s="104">
        <v>23</v>
      </c>
      <c r="J93" s="105">
        <v>2000</v>
      </c>
      <c r="K93" s="106">
        <f t="shared" si="30"/>
        <v>86.956521739130437</v>
      </c>
      <c r="L93" s="107">
        <v>23</v>
      </c>
      <c r="M93" s="105">
        <f>F93/V93*60</f>
        <v>1777.7640518838766</v>
      </c>
      <c r="N93" s="106">
        <f>M93/L93</f>
        <v>77.294089212342456</v>
      </c>
      <c r="O93" s="108">
        <f>L93-I93</f>
        <v>0</v>
      </c>
      <c r="P93" s="109">
        <f>N93-K93</f>
        <v>-9.6624325267879811</v>
      </c>
      <c r="Q93" s="110">
        <f>N93/K93</f>
        <v>0.88888202594193821</v>
      </c>
      <c r="R93" s="290"/>
      <c r="S93" s="47">
        <v>0.80766203703703698</v>
      </c>
      <c r="T93" s="48">
        <v>0.84513888888888888</v>
      </c>
      <c r="U93" s="111">
        <v>5.0333333333332142</v>
      </c>
      <c r="V93" s="112">
        <v>53.96666666666674</v>
      </c>
      <c r="W93" s="113"/>
      <c r="X93" s="116"/>
      <c r="Y93" s="12"/>
      <c r="Z93" s="198"/>
      <c r="AA93" s="276"/>
      <c r="AB93" s="277"/>
      <c r="AC93" s="12">
        <v>1</v>
      </c>
      <c r="AD93" s="198"/>
      <c r="AE93" s="117">
        <f>M93-J93</f>
        <v>-222.23594811612338</v>
      </c>
      <c r="AF93" s="110">
        <f>M93/J93</f>
        <v>0.88888202594193833</v>
      </c>
      <c r="AG93" s="282"/>
    </row>
    <row r="94" spans="1:33" ht="15.75" customHeight="1">
      <c r="A94" s="296"/>
      <c r="B94" s="163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282"/>
    </row>
    <row r="95" spans="1:33" ht="15.75" customHeight="1">
      <c r="A95" s="296"/>
      <c r="B95" s="163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282"/>
    </row>
    <row r="96" spans="1:33" ht="15.75" customHeight="1">
      <c r="A96" s="296"/>
      <c r="B96" s="163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119"/>
      <c r="T96" s="120"/>
      <c r="U96" s="111"/>
      <c r="V96" s="112"/>
      <c r="W96" s="120"/>
      <c r="X96" s="189"/>
      <c r="Y96" s="12"/>
      <c r="Z96" s="198"/>
      <c r="AA96" s="276"/>
      <c r="AB96" s="277"/>
      <c r="AC96" s="12"/>
      <c r="AD96" s="198"/>
      <c r="AE96" s="117"/>
      <c r="AF96" s="110"/>
      <c r="AG96" s="282"/>
    </row>
    <row r="97" spans="1:33" ht="15.75" customHeight="1">
      <c r="A97" s="296"/>
      <c r="B97" s="163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119"/>
      <c r="T97" s="120"/>
      <c r="U97" s="111"/>
      <c r="V97" s="112"/>
      <c r="W97" s="120"/>
      <c r="X97" s="189"/>
      <c r="Y97" s="12"/>
      <c r="Z97" s="198"/>
      <c r="AA97" s="276"/>
      <c r="AB97" s="277"/>
      <c r="AC97" s="12"/>
      <c r="AD97" s="198"/>
      <c r="AE97" s="117"/>
      <c r="AF97" s="110"/>
      <c r="AG97" s="282"/>
    </row>
    <row r="98" spans="1:33" ht="15.75" customHeight="1">
      <c r="A98" s="296"/>
      <c r="B98" s="163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119"/>
      <c r="T98" s="120"/>
      <c r="U98" s="111"/>
      <c r="V98" s="112"/>
      <c r="W98" s="120"/>
      <c r="X98" s="189"/>
      <c r="Y98" s="12"/>
      <c r="Z98" s="198"/>
      <c r="AA98" s="276"/>
      <c r="AB98" s="277"/>
      <c r="AC98" s="12"/>
      <c r="AD98" s="198"/>
      <c r="AE98" s="117"/>
      <c r="AF98" s="110"/>
      <c r="AG98" s="282"/>
    </row>
    <row r="99" spans="1:33" ht="15.75" customHeight="1">
      <c r="A99" s="296"/>
      <c r="B99" s="163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119"/>
      <c r="T99" s="120"/>
      <c r="U99" s="111"/>
      <c r="V99" s="112"/>
      <c r="W99" s="120"/>
      <c r="X99" s="189"/>
      <c r="Y99" s="12"/>
      <c r="Z99" s="198"/>
      <c r="AA99" s="276"/>
      <c r="AB99" s="277"/>
      <c r="AC99" s="12"/>
      <c r="AD99" s="198"/>
      <c r="AE99" s="117"/>
      <c r="AF99" s="110"/>
      <c r="AG99" s="282"/>
    </row>
    <row r="100" spans="1:33" ht="15.75" customHeight="1">
      <c r="A100" s="296"/>
      <c r="B100" s="163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119"/>
      <c r="T100" s="120"/>
      <c r="U100" s="111"/>
      <c r="V100" s="112"/>
      <c r="W100" s="120"/>
      <c r="X100" s="189"/>
      <c r="Y100" s="12"/>
      <c r="Z100" s="198"/>
      <c r="AA100" s="276"/>
      <c r="AB100" s="277"/>
      <c r="AC100" s="12"/>
      <c r="AD100" s="198"/>
      <c r="AE100" s="117"/>
      <c r="AF100" s="110"/>
      <c r="AG100" s="282"/>
    </row>
    <row r="101" spans="1:33" ht="15.75" customHeight="1">
      <c r="A101" s="296"/>
      <c r="B101" s="163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119"/>
      <c r="T101" s="120"/>
      <c r="U101" s="111"/>
      <c r="V101" s="112"/>
      <c r="W101" s="120"/>
      <c r="X101" s="189"/>
      <c r="Y101" s="12"/>
      <c r="Z101" s="198"/>
      <c r="AA101" s="276"/>
      <c r="AB101" s="277"/>
      <c r="AC101" s="12"/>
      <c r="AD101" s="198"/>
      <c r="AE101" s="117"/>
      <c r="AF101" s="110"/>
      <c r="AG101" s="282"/>
    </row>
    <row r="102" spans="1:33" ht="15.75" customHeight="1">
      <c r="A102" s="296"/>
      <c r="B102" s="163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119"/>
      <c r="T102" s="120"/>
      <c r="U102" s="111"/>
      <c r="V102" s="112"/>
      <c r="W102" s="120"/>
      <c r="X102" s="189"/>
      <c r="Y102" s="12"/>
      <c r="Z102" s="198"/>
      <c r="AA102" s="276"/>
      <c r="AB102" s="277"/>
      <c r="AC102" s="12"/>
      <c r="AD102" s="198"/>
      <c r="AE102" s="117"/>
      <c r="AF102" s="110"/>
      <c r="AG102" s="282"/>
    </row>
    <row r="103" spans="1:33" ht="15.75" customHeight="1">
      <c r="A103" s="296"/>
      <c r="B103" s="163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119"/>
      <c r="T103" s="120"/>
      <c r="U103" s="111"/>
      <c r="V103" s="112"/>
      <c r="W103" s="120"/>
      <c r="X103" s="189"/>
      <c r="Y103" s="12"/>
      <c r="Z103" s="198"/>
      <c r="AA103" s="276"/>
      <c r="AB103" s="277"/>
      <c r="AC103" s="12"/>
      <c r="AD103" s="198"/>
      <c r="AE103" s="117"/>
      <c r="AF103" s="110"/>
      <c r="AG103" s="282"/>
    </row>
    <row r="104" spans="1:33" ht="15.75" customHeight="1">
      <c r="A104" s="296"/>
      <c r="B104" s="163"/>
      <c r="C104" s="274"/>
      <c r="D104" s="275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119"/>
      <c r="T104" s="120"/>
      <c r="U104" s="111"/>
      <c r="V104" s="112"/>
      <c r="W104" s="120"/>
      <c r="X104" s="189"/>
      <c r="Y104" s="12"/>
      <c r="Z104" s="198"/>
      <c r="AA104" s="276"/>
      <c r="AB104" s="277"/>
      <c r="AC104" s="12"/>
      <c r="AD104" s="198"/>
      <c r="AE104" s="117"/>
      <c r="AF104" s="110"/>
      <c r="AG104" s="282"/>
    </row>
    <row r="105" spans="1:33" ht="15.75" customHeight="1">
      <c r="A105" s="296"/>
      <c r="B105" s="163"/>
      <c r="C105" s="274"/>
      <c r="D105" s="275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12"/>
      <c r="Z105" s="198"/>
      <c r="AA105" s="276"/>
      <c r="AB105" s="277"/>
      <c r="AC105" s="12"/>
      <c r="AD105" s="198"/>
      <c r="AE105" s="165"/>
      <c r="AF105" s="125"/>
      <c r="AG105" s="282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1">AVERAGE(I90:I105)</f>
        <v>22.25</v>
      </c>
      <c r="J106" s="137">
        <f t="shared" si="31"/>
        <v>2000</v>
      </c>
      <c r="K106" s="138">
        <f t="shared" ref="K106" si="32">J106/I106</f>
        <v>89.887640449438209</v>
      </c>
      <c r="L106" s="136">
        <f t="shared" ref="L106:M106" si="33">AVERAGE(L90:L105)</f>
        <v>22.25</v>
      </c>
      <c r="M106" s="137">
        <f t="shared" si="33"/>
        <v>1779.3942292600327</v>
      </c>
      <c r="N106" s="138">
        <f>M106/L106</f>
        <v>79.972774348765512</v>
      </c>
      <c r="O106" s="139">
        <f>L106-I106</f>
        <v>0</v>
      </c>
      <c r="P106" s="140">
        <f>N106-K106</f>
        <v>-9.9148661006726968</v>
      </c>
      <c r="Q106" s="141">
        <f>N106/K106</f>
        <v>0.88969711463001622</v>
      </c>
      <c r="R106" s="291"/>
      <c r="S106" s="142">
        <f>S90</f>
        <v>0.70833333333333337</v>
      </c>
      <c r="T106" s="143">
        <f>INDEX(T90:T105,COUNTA(T90:T105))</f>
        <v>0.84513888888888888</v>
      </c>
      <c r="U106" s="144"/>
      <c r="V106" s="166"/>
      <c r="W106" s="167"/>
      <c r="X106" s="138"/>
      <c r="Y106" s="179">
        <f t="shared" ref="Y106:Z106" si="34">SUM(Y90:Y105)</f>
        <v>0</v>
      </c>
      <c r="Z106" s="180">
        <f t="shared" si="34"/>
        <v>0</v>
      </c>
      <c r="AA106" s="279"/>
      <c r="AB106" s="280"/>
      <c r="AC106" s="179">
        <f t="shared" ref="AC106:AD106" si="35">SUM(AC90:AC105)</f>
        <v>4</v>
      </c>
      <c r="AD106" s="180">
        <f t="shared" si="35"/>
        <v>0</v>
      </c>
      <c r="AE106" s="168">
        <f>M106-J106</f>
        <v>-220.60577073996728</v>
      </c>
      <c r="AF106" s="141">
        <f>M106/J106</f>
        <v>0.88969711463001633</v>
      </c>
      <c r="AG106" s="283"/>
    </row>
    <row r="107" spans="1:33" ht="15.75" customHeight="1">
      <c r="A107" s="284" t="s">
        <v>205</v>
      </c>
      <c r="B107" s="146" t="s">
        <v>183</v>
      </c>
      <c r="C107" s="287" t="s">
        <v>207</v>
      </c>
      <c r="D107" s="288"/>
      <c r="E107" s="147">
        <v>57.3</v>
      </c>
      <c r="F107" s="159">
        <v>1401</v>
      </c>
      <c r="G107" s="148">
        <f t="shared" ref="G107:G109" si="36">E107*F107</f>
        <v>80277.3</v>
      </c>
      <c r="H107" s="149"/>
      <c r="I107" s="150">
        <v>21</v>
      </c>
      <c r="J107" s="151">
        <v>2000</v>
      </c>
      <c r="K107" s="152">
        <f>J107/I107</f>
        <v>95.238095238095241</v>
      </c>
      <c r="L107" s="153">
        <v>21</v>
      </c>
      <c r="M107" s="151">
        <f>F107/V107*60</f>
        <v>1780.9322033898297</v>
      </c>
      <c r="N107" s="152">
        <f>M107/L107</f>
        <v>84.806295399515705</v>
      </c>
      <c r="O107" s="154">
        <f>L107-I107</f>
        <v>0</v>
      </c>
      <c r="P107" s="155">
        <f>N107-K107</f>
        <v>-10.431799838579536</v>
      </c>
      <c r="Q107" s="156">
        <f>N107/K107</f>
        <v>0.89046610169491491</v>
      </c>
      <c r="R107" s="289">
        <f>Q123</f>
        <v>0.88970413577932184</v>
      </c>
      <c r="S107" s="157">
        <v>0.70833333333333337</v>
      </c>
      <c r="T107" s="158">
        <v>0.74111111111111116</v>
      </c>
      <c r="U107" s="159"/>
      <c r="V107" s="160">
        <v>47.200000000000024</v>
      </c>
      <c r="W107" s="97"/>
      <c r="X107" s="98"/>
      <c r="Y107" s="196"/>
      <c r="Z107" s="197"/>
      <c r="AA107" s="292"/>
      <c r="AB107" s="293"/>
      <c r="AC107" s="196">
        <v>1</v>
      </c>
      <c r="AD107" s="197"/>
      <c r="AE107" s="115">
        <f>M107-J107</f>
        <v>-219.06779661017026</v>
      </c>
      <c r="AF107" s="156">
        <f>M107/J107</f>
        <v>0.89046610169491491</v>
      </c>
      <c r="AG107" s="358">
        <f>AF123</f>
        <v>0.88970413577932184</v>
      </c>
    </row>
    <row r="108" spans="1:33" ht="15.75" customHeight="1">
      <c r="A108" s="285"/>
      <c r="B108" s="163" t="s">
        <v>183</v>
      </c>
      <c r="C108" s="274" t="s">
        <v>211</v>
      </c>
      <c r="D108" s="275"/>
      <c r="E108" s="101">
        <v>54.09</v>
      </c>
      <c r="F108" s="111">
        <v>1686</v>
      </c>
      <c r="G108" s="103">
        <f t="shared" si="36"/>
        <v>91195.74</v>
      </c>
      <c r="H108" s="26"/>
      <c r="I108" s="104">
        <v>19</v>
      </c>
      <c r="J108" s="105">
        <v>2000</v>
      </c>
      <c r="K108" s="106">
        <f t="shared" ref="K108:K109" si="37">J108/I108</f>
        <v>105.26315789473684</v>
      </c>
      <c r="L108" s="107">
        <v>19</v>
      </c>
      <c r="M108" s="105">
        <f>F108/V108*60</f>
        <v>1777.335285505123</v>
      </c>
      <c r="N108" s="106">
        <f>M108/L108</f>
        <v>93.543962395006474</v>
      </c>
      <c r="O108" s="108">
        <f>L108-I108</f>
        <v>0</v>
      </c>
      <c r="P108" s="109">
        <f>N108-K108</f>
        <v>-11.719195499730361</v>
      </c>
      <c r="Q108" s="110">
        <f>N108/K108</f>
        <v>0.8886676427525616</v>
      </c>
      <c r="R108" s="290"/>
      <c r="S108" s="47">
        <v>0.74450231481481477</v>
      </c>
      <c r="T108" s="48">
        <v>0.78402777777777777</v>
      </c>
      <c r="U108" s="111">
        <v>4.8833333333331908</v>
      </c>
      <c r="V108" s="112">
        <v>56.916666666666714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-222.66471449487699</v>
      </c>
      <c r="AF108" s="110">
        <f>M108/J108</f>
        <v>0.88866764275256149</v>
      </c>
      <c r="AG108" s="359"/>
    </row>
    <row r="109" spans="1:33" ht="15.75" customHeight="1">
      <c r="A109" s="285"/>
      <c r="B109" s="163" t="s">
        <v>183</v>
      </c>
      <c r="C109" s="274" t="s">
        <v>213</v>
      </c>
      <c r="D109" s="275"/>
      <c r="E109" s="101">
        <v>58.17</v>
      </c>
      <c r="F109" s="111">
        <v>1942</v>
      </c>
      <c r="G109" s="103">
        <f t="shared" si="36"/>
        <v>112966.14</v>
      </c>
      <c r="H109" s="26"/>
      <c r="I109" s="104">
        <v>19</v>
      </c>
      <c r="J109" s="105">
        <v>1800</v>
      </c>
      <c r="K109" s="106">
        <f t="shared" si="37"/>
        <v>94.736842105263165</v>
      </c>
      <c r="L109" s="107">
        <v>19</v>
      </c>
      <c r="M109" s="105">
        <f>F109/V109*60</f>
        <v>1602.0164986251129</v>
      </c>
      <c r="N109" s="106">
        <f>M109/L109</f>
        <v>84.316657822374367</v>
      </c>
      <c r="O109" s="108">
        <f>L109-I109</f>
        <v>0</v>
      </c>
      <c r="P109" s="109">
        <f>N109-K109</f>
        <v>-10.420184282888798</v>
      </c>
      <c r="Q109" s="110">
        <f>N109/K109</f>
        <v>0.89000916590284052</v>
      </c>
      <c r="R109" s="290"/>
      <c r="S109" s="47">
        <v>0.78768518518518515</v>
      </c>
      <c r="T109" s="48">
        <v>0.83819444444444446</v>
      </c>
      <c r="U109" s="111">
        <v>5.2666666666666373</v>
      </c>
      <c r="V109" s="112">
        <v>72.733333333333405</v>
      </c>
      <c r="W109" s="113"/>
      <c r="X109" s="116"/>
      <c r="Y109" s="12"/>
      <c r="Z109" s="198"/>
      <c r="AA109" s="276"/>
      <c r="AB109" s="277"/>
      <c r="AC109" s="12">
        <v>2</v>
      </c>
      <c r="AD109" s="198"/>
      <c r="AE109" s="117">
        <f>M109-J109</f>
        <v>-197.98350137488706</v>
      </c>
      <c r="AF109" s="110">
        <f>M109/J109</f>
        <v>0.89000916590284052</v>
      </c>
      <c r="AG109" s="359"/>
    </row>
    <row r="110" spans="1:33" ht="15.75" customHeight="1">
      <c r="A110" s="285"/>
      <c r="B110" s="163"/>
      <c r="C110" s="274"/>
      <c r="D110" s="275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0"/>
      <c r="S110" s="47"/>
      <c r="T110" s="48"/>
      <c r="U110" s="111"/>
      <c r="V110" s="112"/>
      <c r="W110" s="113"/>
      <c r="X110" s="116"/>
      <c r="Y110" s="12"/>
      <c r="Z110" s="198"/>
      <c r="AA110" s="276"/>
      <c r="AB110" s="277"/>
      <c r="AC110" s="12"/>
      <c r="AD110" s="198"/>
      <c r="AE110" s="117"/>
      <c r="AF110" s="110"/>
      <c r="AG110" s="359"/>
    </row>
    <row r="111" spans="1:33" ht="15.75" customHeight="1">
      <c r="A111" s="285"/>
      <c r="B111" s="163"/>
      <c r="C111" s="274"/>
      <c r="D111" s="275"/>
      <c r="E111" s="101"/>
      <c r="F111" s="111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359"/>
    </row>
    <row r="112" spans="1:33" ht="15.75" customHeight="1">
      <c r="A112" s="285"/>
      <c r="B112" s="163"/>
      <c r="C112" s="274"/>
      <c r="D112" s="275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359"/>
    </row>
    <row r="113" spans="1:33" ht="15.75" customHeight="1">
      <c r="A113" s="285"/>
      <c r="B113" s="163"/>
      <c r="C113" s="274"/>
      <c r="D113" s="275"/>
      <c r="E113" s="101"/>
      <c r="F113" s="111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12"/>
      <c r="Z113" s="198"/>
      <c r="AA113" s="276"/>
      <c r="AB113" s="277"/>
      <c r="AC113" s="12"/>
      <c r="AD113" s="198"/>
      <c r="AE113" s="117"/>
      <c r="AF113" s="110"/>
      <c r="AG113" s="359"/>
    </row>
    <row r="114" spans="1:33" ht="15.75" customHeight="1">
      <c r="A114" s="285"/>
      <c r="B114" s="163"/>
      <c r="C114" s="274"/>
      <c r="D114" s="275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12"/>
      <c r="Z114" s="198"/>
      <c r="AA114" s="276"/>
      <c r="AB114" s="277"/>
      <c r="AC114" s="12"/>
      <c r="AD114" s="198"/>
      <c r="AE114" s="117"/>
      <c r="AF114" s="110"/>
      <c r="AG114" s="359"/>
    </row>
    <row r="115" spans="1:33" ht="15.75" customHeight="1">
      <c r="A115" s="285"/>
      <c r="B115" s="163"/>
      <c r="C115" s="274"/>
      <c r="D115" s="275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13"/>
      <c r="X115" s="116"/>
      <c r="Y115" s="12"/>
      <c r="Z115" s="198"/>
      <c r="AA115" s="276"/>
      <c r="AB115" s="277"/>
      <c r="AC115" s="12"/>
      <c r="AD115" s="198"/>
      <c r="AE115" s="117"/>
      <c r="AF115" s="110"/>
      <c r="AG115" s="359"/>
    </row>
    <row r="116" spans="1:33" ht="15.75" customHeight="1">
      <c r="A116" s="285"/>
      <c r="B116" s="163"/>
      <c r="C116" s="274"/>
      <c r="D116" s="275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13"/>
      <c r="X116" s="116"/>
      <c r="Y116" s="12"/>
      <c r="Z116" s="198"/>
      <c r="AA116" s="276"/>
      <c r="AB116" s="277"/>
      <c r="AC116" s="12"/>
      <c r="AD116" s="198"/>
      <c r="AE116" s="117"/>
      <c r="AF116" s="110"/>
      <c r="AG116" s="359"/>
    </row>
    <row r="117" spans="1:33" ht="15.75" customHeight="1">
      <c r="A117" s="285"/>
      <c r="B117" s="163"/>
      <c r="C117" s="274"/>
      <c r="D117" s="275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13"/>
      <c r="X117" s="116"/>
      <c r="Y117" s="12"/>
      <c r="Z117" s="198"/>
      <c r="AA117" s="276"/>
      <c r="AB117" s="277"/>
      <c r="AC117" s="12"/>
      <c r="AD117" s="198"/>
      <c r="AE117" s="117"/>
      <c r="AF117" s="110"/>
      <c r="AG117" s="359"/>
    </row>
    <row r="118" spans="1:33" ht="15.75" customHeight="1">
      <c r="A118" s="285"/>
      <c r="B118" s="163"/>
      <c r="C118" s="274"/>
      <c r="D118" s="275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13"/>
      <c r="X118" s="116"/>
      <c r="Y118" s="12"/>
      <c r="Z118" s="198"/>
      <c r="AA118" s="276"/>
      <c r="AB118" s="277"/>
      <c r="AC118" s="12"/>
      <c r="AD118" s="198"/>
      <c r="AE118" s="117"/>
      <c r="AF118" s="110"/>
      <c r="AG118" s="359"/>
    </row>
    <row r="119" spans="1:33" ht="15.75" customHeight="1">
      <c r="A119" s="285"/>
      <c r="B119" s="163"/>
      <c r="C119" s="274"/>
      <c r="D119" s="275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13"/>
      <c r="X119" s="116"/>
      <c r="Y119" s="12"/>
      <c r="Z119" s="198"/>
      <c r="AA119" s="276"/>
      <c r="AB119" s="277"/>
      <c r="AC119" s="12"/>
      <c r="AD119" s="198"/>
      <c r="AE119" s="117"/>
      <c r="AF119" s="110"/>
      <c r="AG119" s="359"/>
    </row>
    <row r="120" spans="1:33" ht="15.75" customHeight="1">
      <c r="A120" s="285"/>
      <c r="B120" s="163"/>
      <c r="C120" s="274"/>
      <c r="D120" s="275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83"/>
      <c r="X120" s="184"/>
      <c r="Y120" s="12"/>
      <c r="Z120" s="198"/>
      <c r="AA120" s="276"/>
      <c r="AB120" s="277"/>
      <c r="AC120" s="12"/>
      <c r="AD120" s="198"/>
      <c r="AE120" s="117"/>
      <c r="AF120" s="110"/>
      <c r="AG120" s="359"/>
    </row>
    <row r="121" spans="1:33" ht="15.75" customHeight="1">
      <c r="A121" s="285"/>
      <c r="B121" s="163"/>
      <c r="C121" s="274"/>
      <c r="D121" s="275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85"/>
      <c r="X121" s="186"/>
      <c r="Y121" s="12"/>
      <c r="Z121" s="198"/>
      <c r="AA121" s="276"/>
      <c r="AB121" s="277"/>
      <c r="AC121" s="12"/>
      <c r="AD121" s="198"/>
      <c r="AE121" s="117"/>
      <c r="AF121" s="110"/>
      <c r="AG121" s="359"/>
    </row>
    <row r="122" spans="1:33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47"/>
      <c r="T122" s="48"/>
      <c r="U122" s="130"/>
      <c r="V122" s="112"/>
      <c r="W122" s="185"/>
      <c r="X122" s="186"/>
      <c r="Y122" s="12"/>
      <c r="Z122" s="198"/>
      <c r="AA122" s="276"/>
      <c r="AB122" s="277"/>
      <c r="AC122" s="12"/>
      <c r="AD122" s="198"/>
      <c r="AE122" s="117"/>
      <c r="AF122" s="110"/>
      <c r="AG122" s="359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38">AVERAGE(I107:I122)</f>
        <v>19.666666666666668</v>
      </c>
      <c r="J123" s="137">
        <f t="shared" si="38"/>
        <v>1933.3333333333333</v>
      </c>
      <c r="K123" s="138">
        <f t="shared" ref="K123" si="39">J123/I123</f>
        <v>98.305084745762699</v>
      </c>
      <c r="L123" s="136">
        <f t="shared" ref="L123:M123" si="40">AVERAGE(L107:L122)</f>
        <v>19.666666666666668</v>
      </c>
      <c r="M123" s="137">
        <f t="shared" si="40"/>
        <v>1720.0946625066888</v>
      </c>
      <c r="N123" s="138">
        <f>M123/L123</f>
        <v>87.462440466441791</v>
      </c>
      <c r="O123" s="139">
        <f>L123-I123</f>
        <v>0</v>
      </c>
      <c r="P123" s="140">
        <f>N123-K123</f>
        <v>-10.842644279320908</v>
      </c>
      <c r="Q123" s="141">
        <f>N123/K123</f>
        <v>0.88970413577932184</v>
      </c>
      <c r="R123" s="291"/>
      <c r="S123" s="142">
        <f>S107</f>
        <v>0.70833333333333337</v>
      </c>
      <c r="T123" s="143">
        <f>INDEX(T107:T122,COUNTA(T107:T122))</f>
        <v>0.83819444444444446</v>
      </c>
      <c r="U123" s="144"/>
      <c r="V123" s="166"/>
      <c r="W123" s="187"/>
      <c r="X123" s="188"/>
      <c r="Y123" s="179">
        <f t="shared" ref="Y123:Z123" si="41">SUM(Y107:Y122)</f>
        <v>0</v>
      </c>
      <c r="Z123" s="180">
        <f t="shared" si="41"/>
        <v>0</v>
      </c>
      <c r="AA123" s="279"/>
      <c r="AB123" s="280"/>
      <c r="AC123" s="179">
        <f t="shared" ref="AC123:AD123" si="42">SUM(AC107:AC122)</f>
        <v>4</v>
      </c>
      <c r="AD123" s="180">
        <f t="shared" si="42"/>
        <v>0</v>
      </c>
      <c r="AE123" s="168">
        <f>M123-J123</f>
        <v>-213.23867082664447</v>
      </c>
      <c r="AF123" s="141">
        <f>M123/J123</f>
        <v>0.88970413577932184</v>
      </c>
      <c r="AG123" s="360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35" priority="2" operator="greaterThan">
      <formula>0</formula>
    </cfRule>
  </conditionalFormatting>
  <conditionalFormatting sqref="P5:P123 AE5:AE123">
    <cfRule type="cellIs" dxfId="34" priority="5" operator="lessThan">
      <formula>0</formula>
    </cfRule>
  </conditionalFormatting>
  <conditionalFormatting sqref="Q5:Q123 AF5:AF123">
    <cfRule type="cellIs" dxfId="33" priority="3" operator="greaterThan">
      <formula>1</formula>
    </cfRule>
    <cfRule type="cellIs" dxfId="32" priority="4" operator="lessThan">
      <formula>0.8</formula>
    </cfRule>
  </conditionalFormatting>
  <conditionalFormatting sqref="AG5 R5:R123 AG90:AG107">
    <cfRule type="cellIs" dxfId="31" priority="6" operator="lessThan">
      <formula>0.8</formula>
    </cfRule>
  </conditionalFormatting>
  <conditionalFormatting sqref="AG22">
    <cfRule type="cellIs" dxfId="30" priority="10" operator="lessThan">
      <formula>0.8</formula>
    </cfRule>
  </conditionalFormatting>
  <conditionalFormatting sqref="AG37">
    <cfRule type="cellIs" dxfId="29" priority="9" operator="lessThan">
      <formula>0.8</formula>
    </cfRule>
  </conditionalFormatting>
  <conditionalFormatting sqref="AG39:AG74">
    <cfRule type="cellIs" dxfId="28" priority="7" operator="lessThan">
      <formula>0.8</formula>
    </cfRule>
  </conditionalFormatting>
  <conditionalFormatting sqref="AG80:AG88">
    <cfRule type="cellIs" dxfId="27" priority="8" operator="lessThan">
      <formula>0.8</formula>
    </cfRule>
  </conditionalFormatting>
  <conditionalFormatting sqref="AG122">
    <cfRule type="cellIs" dxfId="26" priority="1" operator="lessThan">
      <formula>0.8</formula>
    </cfRule>
  </conditionalFormatting>
  <dataValidations count="1">
    <dataValidation type="list" allowBlank="1" showInputMessage="1" showErrorMessage="1" sqref="AA5:AB123" xr:uid="{06F4041D-A5BF-4B12-B797-394B254FEB9A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F260-8DEA-45F4-8FAD-EFA62F3E46CA}">
  <sheetPr>
    <tabColor theme="9" tint="0.59999389629810485"/>
  </sheetPr>
  <dimension ref="B1:AR42"/>
  <sheetViews>
    <sheetView zoomScale="70" zoomScaleNormal="70" workbookViewId="0">
      <selection activeCell="Q20" sqref="Q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0" t="s">
        <v>0</v>
      </c>
      <c r="C1" s="260"/>
      <c r="D1" s="260"/>
      <c r="E1" s="260"/>
      <c r="F1" s="260"/>
      <c r="G1" s="260"/>
      <c r="H1" s="260"/>
      <c r="I1" s="260"/>
      <c r="J1" s="260"/>
      <c r="K1" s="1"/>
      <c r="L1" s="1"/>
      <c r="M1" s="1"/>
      <c r="N1" s="1"/>
      <c r="O1" s="1"/>
      <c r="P1" s="1"/>
    </row>
    <row r="2" spans="2:34" ht="27.75" customHeight="1">
      <c r="B2" s="261"/>
      <c r="C2" s="261"/>
      <c r="D2" s="261"/>
      <c r="E2" s="261"/>
      <c r="F2" s="261"/>
      <c r="G2" s="261"/>
      <c r="H2" s="261"/>
      <c r="I2" s="261"/>
      <c r="J2" s="261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2" t="s">
        <v>227</v>
      </c>
      <c r="D3" s="263"/>
      <c r="E3" s="3" t="s">
        <v>2</v>
      </c>
      <c r="F3" s="264">
        <f>'0201(18度C)'!D1+'0201(4度C)'!D1</f>
        <v>162127</v>
      </c>
      <c r="G3" s="265"/>
      <c r="H3" s="3" t="s">
        <v>3</v>
      </c>
      <c r="I3" s="266">
        <f>'0201(18度C)'!F1+'0201(4度C)'!F1</f>
        <v>5128838.01</v>
      </c>
      <c r="J3" s="267"/>
      <c r="K3" s="4"/>
      <c r="L3" s="5"/>
      <c r="M3" s="1"/>
      <c r="N3" s="1"/>
      <c r="O3" s="1"/>
      <c r="P3" s="1"/>
    </row>
    <row r="4" spans="2:34" ht="28.5" customHeight="1">
      <c r="B4" s="268" t="s">
        <v>4</v>
      </c>
      <c r="C4" s="248" t="s">
        <v>5</v>
      </c>
      <c r="D4" s="249"/>
      <c r="E4" s="271" t="s">
        <v>6</v>
      </c>
      <c r="F4" s="272"/>
      <c r="G4" s="271" t="s">
        <v>7</v>
      </c>
      <c r="H4" s="272"/>
      <c r="I4" s="271" t="s">
        <v>8</v>
      </c>
      <c r="J4" s="272"/>
      <c r="K4" s="244" t="s">
        <v>9</v>
      </c>
      <c r="L4" s="245"/>
      <c r="M4" s="244" t="s">
        <v>10</v>
      </c>
      <c r="N4" s="245"/>
      <c r="O4" s="246" t="s">
        <v>11</v>
      </c>
      <c r="P4" s="247"/>
      <c r="Q4" s="247" t="s">
        <v>12</v>
      </c>
      <c r="R4" s="247"/>
    </row>
    <row r="5" spans="2:34" ht="28.5" customHeight="1">
      <c r="B5" s="269"/>
      <c r="C5" s="248" t="s">
        <v>13</v>
      </c>
      <c r="D5" s="249"/>
      <c r="E5" s="250" t="s">
        <v>14</v>
      </c>
      <c r="F5" s="251"/>
      <c r="G5" s="252" t="s">
        <v>15</v>
      </c>
      <c r="H5" s="253"/>
      <c r="I5" s="254" t="s">
        <v>16</v>
      </c>
      <c r="J5" s="255"/>
      <c r="K5" s="256" t="s">
        <v>17</v>
      </c>
      <c r="L5" s="257"/>
      <c r="M5" s="258" t="s">
        <v>18</v>
      </c>
      <c r="N5" s="259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69"/>
      <c r="C6" s="248" t="s">
        <v>22</v>
      </c>
      <c r="D6" s="249"/>
      <c r="E6" s="238">
        <f>AVERAGE(D14:O14,D32:X32)</f>
        <v>526.78721698827826</v>
      </c>
      <c r="F6" s="239" t="e">
        <f>AVERAGE(#REF!,D14:K14)</f>
        <v>#REF!</v>
      </c>
      <c r="G6" s="240">
        <f>AVERAGE(D14:K14)</f>
        <v>190.43939466255961</v>
      </c>
      <c r="H6" s="241"/>
      <c r="I6" s="240">
        <f>AVERAGE(L14:O14)</f>
        <v>94.096362597600461</v>
      </c>
      <c r="J6" s="241"/>
      <c r="K6" s="240">
        <f>AVERAGE(D32:O32)</f>
        <v>735.8216992650955</v>
      </c>
      <c r="L6" s="241"/>
      <c r="M6" s="240">
        <f>AVERAGE(P32:X32)</f>
        <v>785.37000233808749</v>
      </c>
      <c r="N6" s="241"/>
      <c r="O6" s="229">
        <f>'0201(4度C)'!Y2</f>
        <v>0</v>
      </c>
      <c r="P6" s="229">
        <f>'0201(4度C)'!Z2</f>
        <v>0</v>
      </c>
      <c r="Q6" s="229">
        <f>'0201(4度C)'!AC2</f>
        <v>51</v>
      </c>
      <c r="R6" s="229">
        <f>'0201(4度C)'!AD2</f>
        <v>0</v>
      </c>
    </row>
    <row r="7" spans="2:34" ht="28.5" customHeight="1">
      <c r="B7" s="269"/>
      <c r="C7" s="232" t="s">
        <v>23</v>
      </c>
      <c r="D7" s="233"/>
      <c r="E7" s="234">
        <f>AVERAGE(D15:O15,D33:X33)</f>
        <v>467.59643520057693</v>
      </c>
      <c r="F7" s="235" t="e">
        <f>AVERAGE(#REF!,D15:K15)</f>
        <v>#REF!</v>
      </c>
      <c r="G7" s="236">
        <f>AVERAGE(D15:K15)</f>
        <v>171.41058094115041</v>
      </c>
      <c r="H7" s="237"/>
      <c r="I7" s="236">
        <f>AVERAGE(L15:O15)</f>
        <v>83.704868033525415</v>
      </c>
      <c r="J7" s="237"/>
      <c r="K7" s="236">
        <f>AVERAGE(D33:O33)</f>
        <v>652.65141827278251</v>
      </c>
      <c r="L7" s="237"/>
      <c r="M7" s="236">
        <f>AVERAGE(P33:X33)</f>
        <v>695.27293664017702</v>
      </c>
      <c r="N7" s="237"/>
      <c r="O7" s="230"/>
      <c r="P7" s="230"/>
      <c r="Q7" s="230"/>
      <c r="R7" s="230"/>
    </row>
    <row r="8" spans="2:34" ht="28.5" customHeight="1">
      <c r="B8" s="270"/>
      <c r="C8" s="232" t="s">
        <v>24</v>
      </c>
      <c r="D8" s="233"/>
      <c r="E8" s="242">
        <f>AVERAGE(D16:O16,D34:X34)</f>
        <v>0.88940078592654437</v>
      </c>
      <c r="F8" s="243" t="e">
        <f>AVERAGE(D16:K16,#REF!)</f>
        <v>#REF!</v>
      </c>
      <c r="G8" s="222">
        <f>AVERAGE(D16:K16)</f>
        <v>0.89700370502781723</v>
      </c>
      <c r="H8" s="223"/>
      <c r="I8" s="222">
        <f>AVERAGE(L16:O16)</f>
        <v>0.88956542080188172</v>
      </c>
      <c r="J8" s="223"/>
      <c r="K8" s="222">
        <f>AVERAGE(D34:O34)</f>
        <v>0.88721223912158387</v>
      </c>
      <c r="L8" s="223"/>
      <c r="M8" s="222">
        <f>AVERAGE(P34:X34)</f>
        <v>0.88435826904108938</v>
      </c>
      <c r="N8" s="223"/>
      <c r="O8" s="231"/>
      <c r="P8" s="231"/>
      <c r="Q8" s="231"/>
      <c r="R8" s="231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11" t="s">
        <v>26</v>
      </c>
      <c r="C11" s="212"/>
      <c r="D11" s="224" t="s">
        <v>27</v>
      </c>
      <c r="E11" s="225"/>
      <c r="F11" s="225"/>
      <c r="G11" s="225"/>
      <c r="H11" s="225"/>
      <c r="I11" s="225"/>
      <c r="J11" s="225"/>
      <c r="K11" s="225"/>
      <c r="L11" s="226" t="s">
        <v>28</v>
      </c>
      <c r="M11" s="227"/>
      <c r="N11" s="227"/>
      <c r="O11" s="228"/>
    </row>
    <row r="12" spans="2:34" ht="17.25" customHeight="1">
      <c r="B12" s="205" t="s">
        <v>29</v>
      </c>
      <c r="C12" s="206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05"/>
      <c r="C13" s="206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19" t="s">
        <v>40</v>
      </c>
      <c r="C14" s="26" t="s">
        <v>41</v>
      </c>
      <c r="D14" s="27" t="s">
        <v>42</v>
      </c>
      <c r="E14" s="28">
        <v>81.818181818181813</v>
      </c>
      <c r="F14" s="28">
        <v>93.023255813953483</v>
      </c>
      <c r="G14" s="28">
        <v>102.47787610619469</v>
      </c>
      <c r="H14" s="28">
        <v>102.1276595744681</v>
      </c>
      <c r="I14" s="28">
        <v>572.75</v>
      </c>
      <c r="J14" s="28" t="s">
        <v>42</v>
      </c>
      <c r="K14" s="29" t="s">
        <v>42</v>
      </c>
      <c r="L14" s="27" t="s">
        <v>42</v>
      </c>
      <c r="M14" s="30" t="s">
        <v>42</v>
      </c>
      <c r="N14" s="28">
        <v>98.305084745762699</v>
      </c>
      <c r="O14" s="31">
        <v>89.887640449438209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19"/>
      <c r="C15" s="33" t="s">
        <v>43</v>
      </c>
      <c r="D15" s="34" t="s">
        <v>42</v>
      </c>
      <c r="E15" s="35">
        <v>72.935173734782992</v>
      </c>
      <c r="F15" s="35">
        <v>82.704972791080223</v>
      </c>
      <c r="G15" s="35">
        <v>93.285506422078626</v>
      </c>
      <c r="H15" s="35">
        <v>91.035391184032207</v>
      </c>
      <c r="I15" s="35">
        <v>517.09186057377804</v>
      </c>
      <c r="J15" s="35" t="s">
        <v>42</v>
      </c>
      <c r="K15" s="36" t="s">
        <v>42</v>
      </c>
      <c r="L15" s="34" t="s">
        <v>42</v>
      </c>
      <c r="M15" s="37" t="s">
        <v>42</v>
      </c>
      <c r="N15" s="35">
        <v>87.448749036131574</v>
      </c>
      <c r="O15" s="38">
        <v>79.960987030919256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19"/>
      <c r="C16" s="41" t="s">
        <v>44</v>
      </c>
      <c r="D16" s="42" t="s">
        <v>42</v>
      </c>
      <c r="E16" s="43">
        <f t="shared" ref="E16:I16" si="0">E15/E14</f>
        <v>0.89142990120290333</v>
      </c>
      <c r="F16" s="43">
        <f t="shared" si="0"/>
        <v>0.88907845750411241</v>
      </c>
      <c r="G16" s="43">
        <f t="shared" si="0"/>
        <v>0.91029898322062908</v>
      </c>
      <c r="H16" s="43">
        <f t="shared" si="0"/>
        <v>0.8913882053436486</v>
      </c>
      <c r="I16" s="43">
        <f t="shared" si="0"/>
        <v>0.90282297786779231</v>
      </c>
      <c r="J16" s="43" t="s">
        <v>42</v>
      </c>
      <c r="K16" s="44" t="s">
        <v>42</v>
      </c>
      <c r="L16" s="42" t="s">
        <v>42</v>
      </c>
      <c r="M16" s="45" t="s">
        <v>42</v>
      </c>
      <c r="N16" s="43">
        <f t="shared" ref="N16:O16" si="1">N15/N14</f>
        <v>0.88956486088478681</v>
      </c>
      <c r="O16" s="46">
        <f t="shared" si="1"/>
        <v>0.88956598071897663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04" t="s">
        <v>45</v>
      </c>
      <c r="C17" s="13" t="s">
        <v>46</v>
      </c>
      <c r="D17" s="47" t="s">
        <v>42</v>
      </c>
      <c r="E17" s="48">
        <v>0.20849537037037036</v>
      </c>
      <c r="F17" s="48">
        <v>0.29182870370370373</v>
      </c>
      <c r="G17" s="48">
        <v>0.29166666666666669</v>
      </c>
      <c r="H17" s="48">
        <v>0.29166666666666669</v>
      </c>
      <c r="I17" s="48">
        <v>0.44097222222222221</v>
      </c>
      <c r="J17" s="48" t="s">
        <v>42</v>
      </c>
      <c r="K17" s="48" t="s">
        <v>42</v>
      </c>
      <c r="L17" s="47" t="s">
        <v>42</v>
      </c>
      <c r="M17" s="49" t="s">
        <v>42</v>
      </c>
      <c r="N17" s="48">
        <v>0.70833333333333337</v>
      </c>
      <c r="O17" s="50">
        <v>0.7083680555555556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05"/>
      <c r="C18" s="13" t="s">
        <v>47</v>
      </c>
      <c r="D18" s="47" t="s">
        <v>42</v>
      </c>
      <c r="E18" s="48">
        <v>0.65278935185185183</v>
      </c>
      <c r="F18" s="48">
        <v>0.62013888888888891</v>
      </c>
      <c r="G18" s="48">
        <v>0.55277777777777781</v>
      </c>
      <c r="H18" s="48">
        <v>0.4773148148148148</v>
      </c>
      <c r="I18" s="48">
        <v>0.46812500000000001</v>
      </c>
      <c r="J18" s="48" t="s">
        <v>42</v>
      </c>
      <c r="K18" s="48" t="s">
        <v>42</v>
      </c>
      <c r="L18" s="47" t="s">
        <v>42</v>
      </c>
      <c r="M18" s="49" t="s">
        <v>42</v>
      </c>
      <c r="N18" s="48">
        <v>0.84583333333333333</v>
      </c>
      <c r="O18" s="50">
        <v>0.85559027777777774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0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1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0" t="s">
        <v>51</v>
      </c>
      <c r="C21" s="51" t="s">
        <v>49</v>
      </c>
      <c r="D21" s="54"/>
      <c r="E21" s="52">
        <v>15</v>
      </c>
      <c r="F21" s="52">
        <v>11</v>
      </c>
      <c r="G21" s="52">
        <v>8</v>
      </c>
      <c r="H21" s="52">
        <v>7</v>
      </c>
      <c r="I21" s="52">
        <v>2</v>
      </c>
      <c r="J21" s="52"/>
      <c r="K21" s="53"/>
      <c r="L21" s="54"/>
      <c r="M21" s="55"/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1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05" t="s">
        <v>53</v>
      </c>
      <c r="C23" s="206"/>
      <c r="D23" s="57" t="s">
        <v>42</v>
      </c>
      <c r="E23" s="58">
        <v>22</v>
      </c>
      <c r="F23" s="58">
        <v>21.5</v>
      </c>
      <c r="G23" s="58">
        <v>23.4</v>
      </c>
      <c r="H23" s="58">
        <v>20.142857142857142</v>
      </c>
      <c r="I23" s="58">
        <v>6</v>
      </c>
      <c r="J23" s="58" t="s">
        <v>42</v>
      </c>
      <c r="K23" s="59" t="s">
        <v>42</v>
      </c>
      <c r="L23" s="57" t="s">
        <v>42</v>
      </c>
      <c r="M23" s="60" t="s">
        <v>42</v>
      </c>
      <c r="N23" s="58">
        <v>19.666666666666668</v>
      </c>
      <c r="O23" s="61">
        <v>22.25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11" t="s">
        <v>26</v>
      </c>
      <c r="C29" s="212"/>
      <c r="D29" s="213" t="s">
        <v>64</v>
      </c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5"/>
      <c r="P29" s="216" t="s">
        <v>65</v>
      </c>
      <c r="Q29" s="217"/>
      <c r="R29" s="217"/>
      <c r="S29" s="217"/>
      <c r="T29" s="217"/>
      <c r="U29" s="217"/>
      <c r="V29" s="217"/>
      <c r="W29" s="217"/>
      <c r="X29" s="218"/>
    </row>
    <row r="30" spans="2:44" ht="17.25" customHeight="1">
      <c r="B30" s="205" t="s">
        <v>29</v>
      </c>
      <c r="C30" s="206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05"/>
      <c r="C31" s="206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19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318.8679245283019</v>
      </c>
      <c r="H32" s="28">
        <v>433.33333333333331</v>
      </c>
      <c r="I32" s="28" t="s">
        <v>42</v>
      </c>
      <c r="J32" s="28" t="s">
        <v>42</v>
      </c>
      <c r="K32" s="28">
        <v>825</v>
      </c>
      <c r="L32" s="28" t="s">
        <v>42</v>
      </c>
      <c r="M32" s="28">
        <v>761.53846153846155</v>
      </c>
      <c r="N32" s="28">
        <v>1133.3333333333333</v>
      </c>
      <c r="O32" s="28">
        <v>942.85714285714289</v>
      </c>
      <c r="P32" s="27">
        <v>306.38297872340428</v>
      </c>
      <c r="Q32" s="28" t="s">
        <v>42</v>
      </c>
      <c r="R32" s="28" t="s">
        <v>42</v>
      </c>
      <c r="S32" s="28" t="s">
        <v>42</v>
      </c>
      <c r="T32" s="28">
        <v>787.5</v>
      </c>
      <c r="U32" s="28" t="s">
        <v>42</v>
      </c>
      <c r="V32" s="28">
        <v>761.53846153846155</v>
      </c>
      <c r="W32" s="28">
        <v>1100</v>
      </c>
      <c r="X32" s="31">
        <v>971.42857142857144</v>
      </c>
    </row>
    <row r="33" spans="2:24" ht="39.6" customHeight="1">
      <c r="B33" s="219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279.877979176856</v>
      </c>
      <c r="H33" s="35">
        <v>386.71693625215158</v>
      </c>
      <c r="I33" s="35" t="s">
        <v>42</v>
      </c>
      <c r="J33" s="35" t="s">
        <v>42</v>
      </c>
      <c r="K33" s="35">
        <v>738.85287525012552</v>
      </c>
      <c r="L33" s="35" t="s">
        <v>42</v>
      </c>
      <c r="M33" s="35">
        <v>681.99808284966559</v>
      </c>
      <c r="N33" s="35">
        <v>994.56850552709147</v>
      </c>
      <c r="O33" s="35">
        <v>833.89413058080515</v>
      </c>
      <c r="P33" s="34">
        <v>267.33551239545227</v>
      </c>
      <c r="Q33" s="35" t="s">
        <v>42</v>
      </c>
      <c r="R33" s="35" t="s">
        <v>42</v>
      </c>
      <c r="S33" s="35" t="s">
        <v>42</v>
      </c>
      <c r="T33" s="35">
        <v>702.79485149609945</v>
      </c>
      <c r="U33" s="35" t="s">
        <v>42</v>
      </c>
      <c r="V33" s="35">
        <v>682.29098043445049</v>
      </c>
      <c r="W33" s="35">
        <v>970.12568305696914</v>
      </c>
      <c r="X33" s="38">
        <v>853.8176558179141</v>
      </c>
    </row>
    <row r="34" spans="2:24" ht="40.15" customHeight="1">
      <c r="B34" s="219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0.8777238400220928</v>
      </c>
      <c r="H34" s="43">
        <f>H33/H32</f>
        <v>0.89242369904342678</v>
      </c>
      <c r="I34" s="43" t="s">
        <v>42</v>
      </c>
      <c r="J34" s="43" t="s">
        <v>42</v>
      </c>
      <c r="K34" s="43">
        <f>K33/K32</f>
        <v>0.89557924272742484</v>
      </c>
      <c r="L34" s="43" t="s">
        <v>42</v>
      </c>
      <c r="M34" s="43">
        <f>M33/M32</f>
        <v>0.89555303808541942</v>
      </c>
      <c r="N34" s="43">
        <f>N33/N32</f>
        <v>0.87756044605331607</v>
      </c>
      <c r="O34" s="43">
        <f>O33/O32</f>
        <v>0.88443316879782363</v>
      </c>
      <c r="P34" s="42">
        <f>P33/P32</f>
        <v>0.87255340851293439</v>
      </c>
      <c r="Q34" s="43" t="s">
        <v>42</v>
      </c>
      <c r="R34" s="43" t="s">
        <v>42</v>
      </c>
      <c r="S34" s="43" t="s">
        <v>42</v>
      </c>
      <c r="T34" s="43">
        <f>T33/T32</f>
        <v>0.89243790666171363</v>
      </c>
      <c r="U34" s="43" t="s">
        <v>42</v>
      </c>
      <c r="V34" s="43">
        <f>V33/V32</f>
        <v>0.89593765107554102</v>
      </c>
      <c r="W34" s="43">
        <f>W33/W32</f>
        <v>0.88193243914269925</v>
      </c>
      <c r="X34" s="46">
        <f>X33/X32</f>
        <v>0.87892993981255862</v>
      </c>
    </row>
    <row r="35" spans="2:24" ht="17.25" customHeight="1">
      <c r="B35" s="204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0.31214120370370368</v>
      </c>
      <c r="H35" s="48">
        <v>0.25028935185185186</v>
      </c>
      <c r="I35" s="48" t="s">
        <v>42</v>
      </c>
      <c r="J35" s="48" t="s">
        <v>42</v>
      </c>
      <c r="K35" s="48">
        <v>0.29196759259259258</v>
      </c>
      <c r="L35" s="48" t="s">
        <v>42</v>
      </c>
      <c r="M35" s="48">
        <v>0.29166666666666669</v>
      </c>
      <c r="N35" s="48">
        <v>0.29178240740740741</v>
      </c>
      <c r="O35" s="48">
        <v>0.29166666666666669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>
        <v>0.70833333333333337</v>
      </c>
      <c r="U35" s="48" t="s">
        <v>42</v>
      </c>
      <c r="V35" s="48">
        <v>0.70855324074074078</v>
      </c>
      <c r="W35" s="48">
        <v>0.7086689814814815</v>
      </c>
      <c r="X35" s="50">
        <v>0.70833333333333337</v>
      </c>
    </row>
    <row r="36" spans="2:24" ht="17.25" customHeight="1">
      <c r="B36" s="205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0.43710648148148146</v>
      </c>
      <c r="H36" s="48">
        <v>0.2903587962962963</v>
      </c>
      <c r="I36" s="48" t="s">
        <v>42</v>
      </c>
      <c r="J36" s="48" t="s">
        <v>42</v>
      </c>
      <c r="K36" s="48">
        <v>0.43333333333333335</v>
      </c>
      <c r="L36" s="48" t="s">
        <v>42</v>
      </c>
      <c r="M36" s="48">
        <v>0.42222222222222222</v>
      </c>
      <c r="N36" s="48">
        <v>0.48194444444444445</v>
      </c>
      <c r="O36" s="48">
        <v>0.45069444444444445</v>
      </c>
      <c r="P36" s="47">
        <v>0.8041666666666667</v>
      </c>
      <c r="Q36" s="48" t="s">
        <v>42</v>
      </c>
      <c r="R36" s="48" t="s">
        <v>42</v>
      </c>
      <c r="S36" s="48" t="s">
        <v>42</v>
      </c>
      <c r="T36" s="48">
        <v>0.87596064814814811</v>
      </c>
      <c r="U36" s="48" t="s">
        <v>42</v>
      </c>
      <c r="V36" s="48">
        <v>0.85856481481481484</v>
      </c>
      <c r="W36" s="48">
        <v>0.99870370370370365</v>
      </c>
      <c r="X36" s="50">
        <v>0.99722222222222223</v>
      </c>
    </row>
    <row r="37" spans="2:24" ht="17.25" customHeight="1">
      <c r="B37" s="205" t="s">
        <v>53</v>
      </c>
      <c r="C37" s="206"/>
      <c r="D37" s="58" t="s">
        <v>42</v>
      </c>
      <c r="E37" s="58" t="s">
        <v>42</v>
      </c>
      <c r="F37" s="58" t="s">
        <v>42</v>
      </c>
      <c r="G37" s="58">
        <v>10.6</v>
      </c>
      <c r="H37" s="58">
        <v>6</v>
      </c>
      <c r="I37" s="58" t="s">
        <v>42</v>
      </c>
      <c r="J37" s="58" t="s">
        <v>42</v>
      </c>
      <c r="K37" s="58">
        <v>4</v>
      </c>
      <c r="L37" s="58" t="s">
        <v>42</v>
      </c>
      <c r="M37" s="58">
        <v>4.333333333333333</v>
      </c>
      <c r="N37" s="58">
        <v>3</v>
      </c>
      <c r="O37" s="58">
        <v>3.5</v>
      </c>
      <c r="P37" s="57">
        <v>11.75</v>
      </c>
      <c r="Q37" s="58" t="s">
        <v>42</v>
      </c>
      <c r="R37" s="58" t="s">
        <v>42</v>
      </c>
      <c r="S37" s="58" t="s">
        <v>42</v>
      </c>
      <c r="T37" s="39">
        <v>4</v>
      </c>
      <c r="U37" s="48" t="s">
        <v>42</v>
      </c>
      <c r="V37" s="58">
        <v>4.333333333333333</v>
      </c>
      <c r="W37" s="58">
        <v>3</v>
      </c>
      <c r="X37" s="61">
        <v>3.5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1827-740A-45D8-A6B2-D4114C5B888E}">
  <sheetPr>
    <tabColor theme="9" tint="0.59999389629810485"/>
    <pageSetUpPr fitToPage="1"/>
  </sheetPr>
  <dimension ref="A1:AC205"/>
  <sheetViews>
    <sheetView zoomScale="85" zoomScaleNormal="85" workbookViewId="0">
      <pane ySplit="4" topLeftCell="A5" activePane="bottomLeft" state="frozen"/>
      <selection activeCell="M41" sqref="M41"/>
      <selection pane="bottomLeft" activeCell="M41" sqref="M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SUM(F5:F191)</f>
        <v>105242</v>
      </c>
      <c r="E1" s="88" t="s">
        <v>3</v>
      </c>
      <c r="F1" s="89">
        <f>SUM(G5:G191)</f>
        <v>2081023.5399999996</v>
      </c>
      <c r="G1" s="90" t="s">
        <v>84</v>
      </c>
      <c r="H1" s="91">
        <f>L21+L38+L55+L72+L89+L106+L123+L140+L157+L174+L191</f>
        <v>58.016666666666673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339" t="s">
        <v>89</v>
      </c>
      <c r="Z1" s="339"/>
      <c r="AA1" s="338" t="s">
        <v>90</v>
      </c>
      <c r="AB1" s="353"/>
      <c r="AC1" s="354"/>
    </row>
    <row r="2" spans="1:29" ht="26.25" customHeight="1" thickBot="1">
      <c r="A2" s="331">
        <v>46054</v>
      </c>
      <c r="B2" s="332"/>
      <c r="C2" s="92" t="s">
        <v>40</v>
      </c>
      <c r="D2" s="93">
        <f>AVERAGE(N21,N38,N55,N72,N89,N106,N123,N140,N157,N174,N191)</f>
        <v>672.0248357125073</v>
      </c>
      <c r="E2" s="93" t="s">
        <v>91</v>
      </c>
      <c r="F2" s="94">
        <f>F1/D1</f>
        <v>19.773698143326804</v>
      </c>
      <c r="G2" s="95" t="s">
        <v>92</v>
      </c>
      <c r="H2" s="96">
        <f>COUNT(H5:H191)</f>
        <v>3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348"/>
      <c r="Z2" s="348"/>
      <c r="AA2" s="355"/>
      <c r="AB2" s="356"/>
      <c r="AC2" s="357"/>
    </row>
    <row r="3" spans="1:29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07" t="s">
        <v>108</v>
      </c>
      <c r="Z3" s="308"/>
      <c r="AA3" s="311" t="s">
        <v>101</v>
      </c>
      <c r="AB3" s="298" t="s">
        <v>102</v>
      </c>
      <c r="AC3" s="300" t="s">
        <v>109</v>
      </c>
    </row>
    <row r="4" spans="1:29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309"/>
      <c r="Z4" s="310"/>
      <c r="AA4" s="312"/>
      <c r="AB4" s="299"/>
      <c r="AC4" s="301"/>
    </row>
    <row r="5" spans="1:29" ht="15.75" customHeight="1">
      <c r="A5" s="284" t="s">
        <v>118</v>
      </c>
      <c r="B5" s="146" t="s">
        <v>114</v>
      </c>
      <c r="C5" s="287" t="s">
        <v>125</v>
      </c>
      <c r="D5" s="288"/>
      <c r="E5" s="147">
        <v>19.7</v>
      </c>
      <c r="F5" s="97">
        <v>434</v>
      </c>
      <c r="G5" s="148">
        <f t="shared" ref="G5:G9" si="0">E5*F5</f>
        <v>8549.7999999999993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>F5/V5*60</f>
        <v>2261.070911722144</v>
      </c>
      <c r="N5" s="152">
        <f>M5/L5</f>
        <v>376.84515195369067</v>
      </c>
      <c r="O5" s="154">
        <f>L5-I5</f>
        <v>0</v>
      </c>
      <c r="P5" s="155">
        <f>N5-K5</f>
        <v>-39.821514712976011</v>
      </c>
      <c r="Q5" s="156">
        <f>N5/K5</f>
        <v>0.90442836468885757</v>
      </c>
      <c r="R5" s="289">
        <f>Q21</f>
        <v>0.8777238400220928</v>
      </c>
      <c r="S5" s="157">
        <v>0.31214120370370368</v>
      </c>
      <c r="T5" s="158">
        <v>0.32013888888888886</v>
      </c>
      <c r="U5" s="159"/>
      <c r="V5" s="160">
        <v>11.516666666666655</v>
      </c>
      <c r="W5" s="161"/>
      <c r="X5" s="162"/>
      <c r="Y5" s="292"/>
      <c r="Z5" s="293"/>
      <c r="AA5" s="115">
        <f>M5-J5</f>
        <v>-238.92908827785595</v>
      </c>
      <c r="AB5" s="156">
        <f>M5/J5</f>
        <v>0.90442836468885757</v>
      </c>
      <c r="AC5" s="281">
        <f>AB21</f>
        <v>0.87772384002209269</v>
      </c>
    </row>
    <row r="6" spans="1:29" ht="15.75" customHeight="1">
      <c r="A6" s="285"/>
      <c r="B6" s="100" t="s">
        <v>120</v>
      </c>
      <c r="C6" s="274" t="s">
        <v>121</v>
      </c>
      <c r="D6" s="275"/>
      <c r="E6" s="101">
        <v>28.57</v>
      </c>
      <c r="F6" s="102">
        <v>2202</v>
      </c>
      <c r="G6" s="103">
        <f t="shared" si="0"/>
        <v>62911.14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3124.6353961371738</v>
      </c>
      <c r="N6" s="106">
        <f>M6/L6</f>
        <v>260.38628301143115</v>
      </c>
      <c r="O6" s="108">
        <f>L6-I6</f>
        <v>0</v>
      </c>
      <c r="P6" s="109">
        <f>N6-K6</f>
        <v>-39.613716988568854</v>
      </c>
      <c r="Q6" s="110">
        <f>N6/K6</f>
        <v>0.86795427670477043</v>
      </c>
      <c r="R6" s="290"/>
      <c r="S6" s="47">
        <v>0.32361111111111113</v>
      </c>
      <c r="T6" s="48">
        <v>0.35297453703703702</v>
      </c>
      <c r="U6" s="111">
        <v>5.0000000000000622</v>
      </c>
      <c r="V6" s="112">
        <v>42.283333333333282</v>
      </c>
      <c r="W6" s="113"/>
      <c r="X6" s="116"/>
      <c r="Y6" s="276"/>
      <c r="Z6" s="277"/>
      <c r="AA6" s="117">
        <f>M6-J6</f>
        <v>-475.36460386282624</v>
      </c>
      <c r="AB6" s="110">
        <f>M6/J6</f>
        <v>0.86795427670477043</v>
      </c>
      <c r="AC6" s="282"/>
    </row>
    <row r="7" spans="1:29" ht="15.75" customHeight="1">
      <c r="A7" s="285"/>
      <c r="B7" s="100" t="s">
        <v>114</v>
      </c>
      <c r="C7" s="274" t="s">
        <v>115</v>
      </c>
      <c r="D7" s="275"/>
      <c r="E7" s="101">
        <v>29.85</v>
      </c>
      <c r="F7" s="102">
        <v>2076</v>
      </c>
      <c r="G7" s="103">
        <f t="shared" si="0"/>
        <v>61968.600000000006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3137.5314861460915</v>
      </c>
      <c r="N7" s="106">
        <f>M7/L7</f>
        <v>261.46095717884094</v>
      </c>
      <c r="O7" s="108">
        <f>L7-I7</f>
        <v>0</v>
      </c>
      <c r="P7" s="109">
        <f>N7-K7</f>
        <v>-38.539042821159057</v>
      </c>
      <c r="Q7" s="110">
        <f>N7/K7</f>
        <v>0.87153652392946979</v>
      </c>
      <c r="R7" s="290"/>
      <c r="S7" s="47">
        <v>0.35645833333333332</v>
      </c>
      <c r="T7" s="48">
        <v>0.3840277777777778</v>
      </c>
      <c r="U7" s="111">
        <v>5.0166666666666782</v>
      </c>
      <c r="V7" s="112">
        <v>39.700000000000053</v>
      </c>
      <c r="W7" s="113"/>
      <c r="X7" s="116"/>
      <c r="Y7" s="276"/>
      <c r="Z7" s="277"/>
      <c r="AA7" s="117">
        <f>M7-J7</f>
        <v>-462.46851385390846</v>
      </c>
      <c r="AB7" s="110">
        <f>M7/J7</f>
        <v>0.8715365239294699</v>
      </c>
      <c r="AC7" s="282"/>
    </row>
    <row r="8" spans="1:29" ht="15.75" customHeight="1">
      <c r="A8" s="285"/>
      <c r="B8" s="100" t="s">
        <v>114</v>
      </c>
      <c r="C8" s="274" t="s">
        <v>116</v>
      </c>
      <c r="D8" s="275"/>
      <c r="E8" s="101">
        <v>29.52</v>
      </c>
      <c r="F8" s="102">
        <v>1983</v>
      </c>
      <c r="G8" s="103">
        <f t="shared" si="0"/>
        <v>58538.159999999996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3136.555360281196</v>
      </c>
      <c r="N8" s="106">
        <f>M8/L8</f>
        <v>261.37961335676636</v>
      </c>
      <c r="O8" s="108">
        <f>L8-I8</f>
        <v>0</v>
      </c>
      <c r="P8" s="109">
        <f>N8-K8</f>
        <v>-38.620386643233644</v>
      </c>
      <c r="Q8" s="110">
        <f>N8/K8</f>
        <v>0.87126537785588787</v>
      </c>
      <c r="R8" s="290"/>
      <c r="S8" s="47">
        <v>0.38754629629629628</v>
      </c>
      <c r="T8" s="48">
        <v>0.41388888888888886</v>
      </c>
      <c r="U8" s="111">
        <v>5.066666666666606</v>
      </c>
      <c r="V8" s="112">
        <v>37.933333333333323</v>
      </c>
      <c r="W8" s="113"/>
      <c r="X8" s="116"/>
      <c r="Y8" s="276"/>
      <c r="Z8" s="277"/>
      <c r="AA8" s="117">
        <f>M8-J8</f>
        <v>-463.44463971880396</v>
      </c>
      <c r="AB8" s="110">
        <f>M8/J8</f>
        <v>0.87126537785588776</v>
      </c>
      <c r="AC8" s="282"/>
    </row>
    <row r="9" spans="1:29" ht="15.75" customHeight="1">
      <c r="A9" s="285"/>
      <c r="B9" s="100" t="s">
        <v>114</v>
      </c>
      <c r="C9" s="274" t="s">
        <v>119</v>
      </c>
      <c r="D9" s="275"/>
      <c r="E9" s="101">
        <v>25.64</v>
      </c>
      <c r="F9" s="102">
        <v>1504</v>
      </c>
      <c r="G9" s="103">
        <f t="shared" si="0"/>
        <v>38562.559999999998</v>
      </c>
      <c r="H9" s="13"/>
      <c r="I9" s="104">
        <v>11</v>
      </c>
      <c r="J9" s="105">
        <v>3600</v>
      </c>
      <c r="K9" s="106">
        <f t="shared" si="1"/>
        <v>327.27272727272725</v>
      </c>
      <c r="L9" s="118">
        <v>11</v>
      </c>
      <c r="M9" s="105">
        <f>F9/V9*60</f>
        <v>3173.7397420867592</v>
      </c>
      <c r="N9" s="106">
        <f>M9/L9</f>
        <v>288.52179473515992</v>
      </c>
      <c r="O9" s="108">
        <f>L9-I9</f>
        <v>0</v>
      </c>
      <c r="P9" s="109">
        <f>N9-K9</f>
        <v>-38.750932537567337</v>
      </c>
      <c r="Q9" s="110">
        <f>N9/K9</f>
        <v>0.88159437280187758</v>
      </c>
      <c r="R9" s="290"/>
      <c r="S9" s="47">
        <v>0.41736111111111113</v>
      </c>
      <c r="T9" s="48">
        <v>0.43710648148148146</v>
      </c>
      <c r="U9" s="111">
        <v>5.0000000000000622</v>
      </c>
      <c r="V9" s="112">
        <v>28.433333333333273</v>
      </c>
      <c r="W9" s="113"/>
      <c r="X9" s="116"/>
      <c r="Y9" s="276"/>
      <c r="Z9" s="277"/>
      <c r="AA9" s="117">
        <f>M9-J9</f>
        <v>-426.26025791324082</v>
      </c>
      <c r="AB9" s="110">
        <f>M9/J9</f>
        <v>0.88159437280187758</v>
      </c>
      <c r="AC9" s="282"/>
    </row>
    <row r="10" spans="1:29" ht="15.75" customHeight="1">
      <c r="A10" s="285"/>
      <c r="B10" s="100"/>
      <c r="C10" s="274"/>
      <c r="D10" s="275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276"/>
      <c r="Z10" s="277"/>
      <c r="AA10" s="117"/>
      <c r="AB10" s="110"/>
      <c r="AC10" s="282"/>
    </row>
    <row r="11" spans="1:29" ht="15.75" customHeight="1">
      <c r="A11" s="285"/>
      <c r="B11" s="100"/>
      <c r="C11" s="274"/>
      <c r="D11" s="275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276"/>
      <c r="Z11" s="277"/>
      <c r="AA11" s="117"/>
      <c r="AB11" s="110"/>
      <c r="AC11" s="282"/>
    </row>
    <row r="12" spans="1:29" ht="15.75" customHeight="1">
      <c r="A12" s="285"/>
      <c r="B12" s="100"/>
      <c r="C12" s="274"/>
      <c r="D12" s="275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276"/>
      <c r="Z12" s="277"/>
      <c r="AA12" s="117"/>
      <c r="AB12" s="110"/>
      <c r="AC12" s="282"/>
    </row>
    <row r="13" spans="1:29" ht="15.75" customHeight="1">
      <c r="A13" s="285"/>
      <c r="B13" s="100"/>
      <c r="C13" s="274"/>
      <c r="D13" s="275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27"/>
      <c r="Y13" s="276"/>
      <c r="Z13" s="277"/>
      <c r="AA13" s="117"/>
      <c r="AB13" s="110"/>
      <c r="AC13" s="282"/>
    </row>
    <row r="14" spans="1:29" ht="15.75" customHeight="1">
      <c r="A14" s="285"/>
      <c r="B14" s="100"/>
      <c r="C14" s="274"/>
      <c r="D14" s="275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27"/>
      <c r="Y14" s="276"/>
      <c r="Z14" s="277"/>
      <c r="AA14" s="117"/>
      <c r="AB14" s="110"/>
      <c r="AC14" s="282"/>
    </row>
    <row r="15" spans="1:29" ht="15.75" customHeight="1">
      <c r="A15" s="285"/>
      <c r="B15" s="100"/>
      <c r="C15" s="274"/>
      <c r="D15" s="275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27"/>
      <c r="Y15" s="276"/>
      <c r="Z15" s="277"/>
      <c r="AA15" s="117"/>
      <c r="AB15" s="110"/>
      <c r="AC15" s="282"/>
    </row>
    <row r="16" spans="1:29" ht="15.75" customHeight="1">
      <c r="A16" s="285"/>
      <c r="B16" s="100"/>
      <c r="C16" s="274"/>
      <c r="D16" s="275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27"/>
      <c r="Y16" s="276"/>
      <c r="Z16" s="277"/>
      <c r="AA16" s="117"/>
      <c r="AB16" s="110"/>
      <c r="AC16" s="282"/>
    </row>
    <row r="17" spans="1:29" ht="15.75" customHeight="1">
      <c r="A17" s="285"/>
      <c r="B17" s="100"/>
      <c r="C17" s="274"/>
      <c r="D17" s="275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27"/>
      <c r="Y17" s="276"/>
      <c r="Z17" s="277"/>
      <c r="AA17" s="117"/>
      <c r="AB17" s="110"/>
      <c r="AC17" s="282"/>
    </row>
    <row r="18" spans="1:29" ht="15.75" customHeight="1">
      <c r="A18" s="285"/>
      <c r="B18" s="100"/>
      <c r="C18" s="274"/>
      <c r="D18" s="275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27"/>
      <c r="Y18" s="276"/>
      <c r="Z18" s="277"/>
      <c r="AA18" s="117"/>
      <c r="AB18" s="110"/>
      <c r="AC18" s="282"/>
    </row>
    <row r="19" spans="1:29" ht="15.75" customHeight="1">
      <c r="A19" s="285"/>
      <c r="B19" s="100"/>
      <c r="C19" s="274"/>
      <c r="D19" s="275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27"/>
      <c r="Y19" s="276"/>
      <c r="Z19" s="277"/>
      <c r="AA19" s="117"/>
      <c r="AB19" s="110"/>
      <c r="AC19" s="282"/>
    </row>
    <row r="20" spans="1:29" ht="15.75" customHeight="1">
      <c r="A20" s="285"/>
      <c r="B20" s="163"/>
      <c r="C20" s="274"/>
      <c r="D20" s="275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119"/>
      <c r="T20" s="120"/>
      <c r="U20" s="130"/>
      <c r="V20" s="131"/>
      <c r="W20" s="126"/>
      <c r="X20" s="127"/>
      <c r="Y20" s="276"/>
      <c r="Z20" s="277"/>
      <c r="AA20" s="165"/>
      <c r="AB20" s="125"/>
      <c r="AC20" s="282"/>
    </row>
    <row r="21" spans="1:29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10.6</v>
      </c>
      <c r="J21" s="137">
        <f t="shared" si="2"/>
        <v>3380</v>
      </c>
      <c r="K21" s="138">
        <f t="shared" ref="K21" si="3">J21/I21</f>
        <v>318.8679245283019</v>
      </c>
      <c r="L21" s="136">
        <f t="shared" ref="L21:M21" si="4">AVERAGE(L5:L20)</f>
        <v>10.6</v>
      </c>
      <c r="M21" s="137">
        <f t="shared" si="4"/>
        <v>2966.7065792746735</v>
      </c>
      <c r="N21" s="138">
        <f>M21/L21</f>
        <v>279.877979176856</v>
      </c>
      <c r="O21" s="139">
        <f>L21-I21</f>
        <v>0</v>
      </c>
      <c r="P21" s="140">
        <f>N21-K21</f>
        <v>-38.989945351445897</v>
      </c>
      <c r="Q21" s="141">
        <f>N21/K21</f>
        <v>0.8777238400220928</v>
      </c>
      <c r="R21" s="291"/>
      <c r="S21" s="142">
        <f>S5</f>
        <v>0.31214120370370368</v>
      </c>
      <c r="T21" s="143">
        <f>INDEX(T5:T20,COUNTA(T5:T20))</f>
        <v>0.43710648148148146</v>
      </c>
      <c r="U21" s="144"/>
      <c r="V21" s="166"/>
      <c r="W21" s="167"/>
      <c r="X21" s="138"/>
      <c r="Y21" s="279"/>
      <c r="Z21" s="280"/>
      <c r="AA21" s="168">
        <f>M21-J21</f>
        <v>-413.29342072532654</v>
      </c>
      <c r="AB21" s="141">
        <f>M21/J21</f>
        <v>0.87772384002209269</v>
      </c>
      <c r="AC21" s="283"/>
    </row>
    <row r="22" spans="1:29" ht="15.75" customHeight="1">
      <c r="A22" s="294" t="s">
        <v>122</v>
      </c>
      <c r="B22" s="114" t="s">
        <v>114</v>
      </c>
      <c r="C22" s="287" t="s">
        <v>123</v>
      </c>
      <c r="D22" s="288"/>
      <c r="E22" s="147">
        <v>14.03</v>
      </c>
      <c r="F22" s="97">
        <v>912</v>
      </c>
      <c r="G22" s="148">
        <f t="shared" ref="G22:G23" si="5">E22*F22</f>
        <v>12795.359999999999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2320.2826855123694</v>
      </c>
      <c r="N22" s="152">
        <f>M22/L22</f>
        <v>386.71378091872822</v>
      </c>
      <c r="O22" s="154">
        <f>L22-I22</f>
        <v>0</v>
      </c>
      <c r="P22" s="155">
        <f>N22-K22</f>
        <v>-46.619552414605096</v>
      </c>
      <c r="Q22" s="156">
        <f>N22/K22</f>
        <v>0.89241641750475742</v>
      </c>
      <c r="R22" s="289">
        <f>Q38</f>
        <v>0.89242369904342678</v>
      </c>
      <c r="S22" s="157">
        <v>0.25028935185185186</v>
      </c>
      <c r="T22" s="158">
        <v>0.26666666666666666</v>
      </c>
      <c r="U22" s="159"/>
      <c r="V22" s="160">
        <v>23.583333333333314</v>
      </c>
      <c r="W22" s="158"/>
      <c r="X22" s="169"/>
      <c r="Y22" s="292"/>
      <c r="Z22" s="293"/>
      <c r="AA22" s="115">
        <f>M22-J22</f>
        <v>-279.71731448763057</v>
      </c>
      <c r="AB22" s="156">
        <f>M22/J22</f>
        <v>0.89241641750475742</v>
      </c>
      <c r="AC22" s="281">
        <f>AB38</f>
        <v>0.89242369904342678</v>
      </c>
    </row>
    <row r="23" spans="1:29" ht="15.75" customHeight="1">
      <c r="A23" s="295"/>
      <c r="B23" s="100" t="s">
        <v>114</v>
      </c>
      <c r="C23" s="274" t="s">
        <v>124</v>
      </c>
      <c r="D23" s="275"/>
      <c r="E23" s="101">
        <v>14.49</v>
      </c>
      <c r="F23" s="102">
        <v>1126</v>
      </c>
      <c r="G23" s="103">
        <f t="shared" si="5"/>
        <v>16315.74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2320.3205495134498</v>
      </c>
      <c r="N23" s="106">
        <f>M23/L23</f>
        <v>386.72009158557495</v>
      </c>
      <c r="O23" s="108">
        <f>L23-I23</f>
        <v>0</v>
      </c>
      <c r="P23" s="109">
        <f>N23-K23</f>
        <v>-46.613241747758366</v>
      </c>
      <c r="Q23" s="110">
        <f>N23/K23</f>
        <v>0.89243098058209602</v>
      </c>
      <c r="R23" s="290"/>
      <c r="S23" s="47">
        <v>0.27013888888888887</v>
      </c>
      <c r="T23" s="48">
        <v>0.2903587962962963</v>
      </c>
      <c r="U23" s="111">
        <v>4.9999999999999822</v>
      </c>
      <c r="V23" s="112">
        <v>29.116666666666688</v>
      </c>
      <c r="W23" s="113"/>
      <c r="X23" s="13"/>
      <c r="Y23" s="276"/>
      <c r="Z23" s="277"/>
      <c r="AA23" s="117">
        <f>M23-J23</f>
        <v>-279.67945048655019</v>
      </c>
      <c r="AB23" s="110">
        <f>M23/J23</f>
        <v>0.89243098058209613</v>
      </c>
      <c r="AC23" s="282"/>
    </row>
    <row r="24" spans="1:29" ht="15.75" customHeight="1">
      <c r="A24" s="295"/>
      <c r="B24" s="100"/>
      <c r="C24" s="274"/>
      <c r="D24" s="275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0"/>
      <c r="S24" s="47"/>
      <c r="T24" s="48"/>
      <c r="U24" s="111"/>
      <c r="V24" s="112"/>
      <c r="W24" s="113"/>
      <c r="X24" s="13"/>
      <c r="Y24" s="276"/>
      <c r="Z24" s="277"/>
      <c r="AA24" s="117"/>
      <c r="AB24" s="110"/>
      <c r="AC24" s="282"/>
    </row>
    <row r="25" spans="1:29" ht="15.75" customHeight="1">
      <c r="A25" s="295"/>
      <c r="B25" s="100"/>
      <c r="C25" s="274"/>
      <c r="D25" s="275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0"/>
      <c r="S25" s="47"/>
      <c r="T25" s="48"/>
      <c r="U25" s="111"/>
      <c r="V25" s="112"/>
      <c r="W25" s="113"/>
      <c r="X25" s="116"/>
      <c r="Y25" s="276"/>
      <c r="Z25" s="277"/>
      <c r="AA25" s="117"/>
      <c r="AB25" s="110"/>
      <c r="AC25" s="282"/>
    </row>
    <row r="26" spans="1:29" ht="15.75" customHeight="1">
      <c r="A26" s="296"/>
      <c r="B26" s="100"/>
      <c r="C26" s="274"/>
      <c r="D26" s="275"/>
      <c r="E26" s="101"/>
      <c r="F26" s="102"/>
      <c r="G26" s="103"/>
      <c r="H26" s="13"/>
      <c r="I26" s="104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3"/>
      <c r="Y26" s="276"/>
      <c r="Z26" s="277"/>
      <c r="AA26" s="117"/>
      <c r="AB26" s="110"/>
      <c r="AC26" s="282"/>
    </row>
    <row r="27" spans="1:29" ht="15.75" customHeight="1">
      <c r="A27" s="296"/>
      <c r="B27" s="100"/>
      <c r="C27" s="274"/>
      <c r="D27" s="275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50"/>
      <c r="Y27" s="276"/>
      <c r="Z27" s="277"/>
      <c r="AA27" s="117"/>
      <c r="AB27" s="110"/>
      <c r="AC27" s="282"/>
    </row>
    <row r="28" spans="1:29" ht="15.75" customHeight="1">
      <c r="A28" s="296"/>
      <c r="B28" s="100"/>
      <c r="C28" s="274"/>
      <c r="D28" s="275"/>
      <c r="E28" s="101"/>
      <c r="F28" s="102"/>
      <c r="G28" s="121"/>
      <c r="H28" s="62"/>
      <c r="I28" s="104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276"/>
      <c r="Z28" s="277"/>
      <c r="AA28" s="117"/>
      <c r="AB28" s="110"/>
      <c r="AC28" s="282"/>
    </row>
    <row r="29" spans="1:29" ht="15.75" customHeight="1">
      <c r="A29" s="296"/>
      <c r="B29" s="100"/>
      <c r="C29" s="274"/>
      <c r="D29" s="275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276"/>
      <c r="Z29" s="277"/>
      <c r="AA29" s="117"/>
      <c r="AB29" s="110"/>
      <c r="AC29" s="282"/>
    </row>
    <row r="30" spans="1:29" ht="15.75" customHeight="1">
      <c r="A30" s="296"/>
      <c r="B30" s="100"/>
      <c r="C30" s="274"/>
      <c r="D30" s="275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0"/>
      <c r="S30" s="119"/>
      <c r="T30" s="120"/>
      <c r="U30" s="111"/>
      <c r="V30" s="131"/>
      <c r="W30" s="113"/>
      <c r="X30" s="116"/>
      <c r="Y30" s="276"/>
      <c r="Z30" s="277"/>
      <c r="AA30" s="117"/>
      <c r="AB30" s="110"/>
      <c r="AC30" s="282"/>
    </row>
    <row r="31" spans="1:29" ht="15.75" customHeight="1">
      <c r="A31" s="296"/>
      <c r="B31" s="100"/>
      <c r="C31" s="274"/>
      <c r="D31" s="275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0"/>
      <c r="S31" s="119"/>
      <c r="T31" s="120"/>
      <c r="U31" s="111"/>
      <c r="V31" s="131"/>
      <c r="W31" s="126"/>
      <c r="X31" s="127"/>
      <c r="Y31" s="276"/>
      <c r="Z31" s="277"/>
      <c r="AA31" s="117"/>
      <c r="AB31" s="110"/>
      <c r="AC31" s="282"/>
    </row>
    <row r="32" spans="1:29" ht="15.75" customHeight="1">
      <c r="A32" s="296"/>
      <c r="B32" s="100"/>
      <c r="C32" s="274"/>
      <c r="D32" s="275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0"/>
      <c r="S32" s="119"/>
      <c r="T32" s="120"/>
      <c r="U32" s="111"/>
      <c r="V32" s="131"/>
      <c r="W32" s="126"/>
      <c r="X32" s="127"/>
      <c r="Y32" s="276"/>
      <c r="Z32" s="277"/>
      <c r="AA32" s="117"/>
      <c r="AB32" s="110"/>
      <c r="AC32" s="282"/>
    </row>
    <row r="33" spans="1:29" ht="15.75" customHeight="1">
      <c r="A33" s="296"/>
      <c r="B33" s="100"/>
      <c r="C33" s="274"/>
      <c r="D33" s="275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0"/>
      <c r="S33" s="119"/>
      <c r="T33" s="120"/>
      <c r="U33" s="111"/>
      <c r="V33" s="131"/>
      <c r="W33" s="126"/>
      <c r="X33" s="127"/>
      <c r="Y33" s="276"/>
      <c r="Z33" s="277"/>
      <c r="AA33" s="117"/>
      <c r="AB33" s="110"/>
      <c r="AC33" s="282"/>
    </row>
    <row r="34" spans="1:29" ht="15.75" customHeight="1">
      <c r="A34" s="296"/>
      <c r="B34" s="100"/>
      <c r="C34" s="274"/>
      <c r="D34" s="275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0"/>
      <c r="S34" s="119"/>
      <c r="T34" s="120"/>
      <c r="U34" s="111"/>
      <c r="V34" s="131"/>
      <c r="W34" s="126"/>
      <c r="X34" s="127"/>
      <c r="Y34" s="276"/>
      <c r="Z34" s="277"/>
      <c r="AA34" s="117"/>
      <c r="AB34" s="110"/>
      <c r="AC34" s="282"/>
    </row>
    <row r="35" spans="1:29" ht="15.75" customHeight="1">
      <c r="A35" s="296"/>
      <c r="B35" s="100"/>
      <c r="C35" s="274"/>
      <c r="D35" s="275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0"/>
      <c r="S35" s="119"/>
      <c r="T35" s="120"/>
      <c r="U35" s="111"/>
      <c r="V35" s="131"/>
      <c r="W35" s="126"/>
      <c r="X35" s="127"/>
      <c r="Y35" s="276"/>
      <c r="Z35" s="277"/>
      <c r="AA35" s="117"/>
      <c r="AB35" s="110"/>
      <c r="AC35" s="282"/>
    </row>
    <row r="36" spans="1:29" ht="15.75" customHeight="1">
      <c r="A36" s="296"/>
      <c r="B36" s="100"/>
      <c r="C36" s="274"/>
      <c r="D36" s="275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0"/>
      <c r="S36" s="119"/>
      <c r="T36" s="120"/>
      <c r="U36" s="111"/>
      <c r="V36" s="131"/>
      <c r="W36" s="126"/>
      <c r="X36" s="127"/>
      <c r="Y36" s="276"/>
      <c r="Z36" s="277"/>
      <c r="AA36" s="117"/>
      <c r="AB36" s="110"/>
      <c r="AC36" s="282"/>
    </row>
    <row r="37" spans="1:29" ht="15.75" customHeight="1">
      <c r="A37" s="296"/>
      <c r="B37" s="100"/>
      <c r="C37" s="274"/>
      <c r="D37" s="275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0"/>
      <c r="S37" s="119"/>
      <c r="T37" s="120"/>
      <c r="U37" s="130"/>
      <c r="V37" s="131"/>
      <c r="W37" s="126"/>
      <c r="X37" s="127"/>
      <c r="Y37" s="276"/>
      <c r="Z37" s="277"/>
      <c r="AA37" s="165"/>
      <c r="AB37" s="125"/>
      <c r="AC37" s="282"/>
    </row>
    <row r="38" spans="1:29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2320.3016175129096</v>
      </c>
      <c r="N38" s="138">
        <f>M38/L38</f>
        <v>386.71693625215158</v>
      </c>
      <c r="O38" s="139">
        <f>L38-I38</f>
        <v>0</v>
      </c>
      <c r="P38" s="140">
        <f>N38-K38</f>
        <v>-46.616397081181731</v>
      </c>
      <c r="Q38" s="141">
        <f>N38/K38</f>
        <v>0.89242369904342678</v>
      </c>
      <c r="R38" s="291"/>
      <c r="S38" s="142">
        <f>S22</f>
        <v>0.25028935185185186</v>
      </c>
      <c r="T38" s="143">
        <f>INDEX(T22:T37,COUNTA(T22:T37))</f>
        <v>0.2903587962962963</v>
      </c>
      <c r="U38" s="144"/>
      <c r="V38" s="166"/>
      <c r="W38" s="167"/>
      <c r="X38" s="138"/>
      <c r="Y38" s="279"/>
      <c r="Z38" s="280"/>
      <c r="AA38" s="168">
        <f>M38-J38</f>
        <v>-279.69838248709038</v>
      </c>
      <c r="AB38" s="141">
        <f>M38/J38</f>
        <v>0.89242369904342678</v>
      </c>
      <c r="AC38" s="283"/>
    </row>
    <row r="39" spans="1:29" ht="15.75" customHeight="1">
      <c r="A39" s="284" t="s">
        <v>223</v>
      </c>
      <c r="B39" s="114" t="s">
        <v>120</v>
      </c>
      <c r="C39" s="287" t="s">
        <v>129</v>
      </c>
      <c r="D39" s="288"/>
      <c r="E39" s="147">
        <v>17.89</v>
      </c>
      <c r="F39" s="97">
        <v>3032</v>
      </c>
      <c r="G39" s="148">
        <f t="shared" ref="G39:G41" si="9">E39*F39</f>
        <v>54242.48</v>
      </c>
      <c r="H39" s="149"/>
      <c r="I39" s="150">
        <v>4</v>
      </c>
      <c r="J39" s="151">
        <v>3300</v>
      </c>
      <c r="K39" s="152">
        <f>J39/I39</f>
        <v>825</v>
      </c>
      <c r="L39" s="153">
        <v>4</v>
      </c>
      <c r="M39" s="151">
        <f>F39/V39*60</f>
        <v>2954.8456957227945</v>
      </c>
      <c r="N39" s="152">
        <f>M39/L39</f>
        <v>738.71142393069863</v>
      </c>
      <c r="O39" s="154">
        <f>L39-I39</f>
        <v>0</v>
      </c>
      <c r="P39" s="155">
        <f>N39-K39</f>
        <v>-86.288576069301371</v>
      </c>
      <c r="Q39" s="156">
        <f>N39/K39</f>
        <v>0.89540778658266496</v>
      </c>
      <c r="R39" s="289">
        <f>Q55</f>
        <v>0.89557924272742484</v>
      </c>
      <c r="S39" s="157">
        <v>0.29196759259259258</v>
      </c>
      <c r="T39" s="158">
        <v>0.3347222222222222</v>
      </c>
      <c r="U39" s="159"/>
      <c r="V39" s="160">
        <v>61.566666666666649</v>
      </c>
      <c r="W39" s="158"/>
      <c r="X39" s="169"/>
      <c r="Y39" s="292"/>
      <c r="Z39" s="293"/>
      <c r="AA39" s="115">
        <f>M39-J39</f>
        <v>-345.15430427720548</v>
      </c>
      <c r="AB39" s="156">
        <f>M39/J39</f>
        <v>0.89540778658266496</v>
      </c>
      <c r="AC39" s="281">
        <f>AB55</f>
        <v>0.89557924272742484</v>
      </c>
    </row>
    <row r="40" spans="1:29" ht="15.75" customHeight="1">
      <c r="A40" s="285"/>
      <c r="B40" s="100" t="s">
        <v>120</v>
      </c>
      <c r="C40" s="274" t="s">
        <v>127</v>
      </c>
      <c r="D40" s="275"/>
      <c r="E40" s="101">
        <v>21.45</v>
      </c>
      <c r="F40" s="102">
        <v>1565</v>
      </c>
      <c r="G40" s="103">
        <f t="shared" si="9"/>
        <v>33569.25</v>
      </c>
      <c r="H40" s="26"/>
      <c r="I40" s="104">
        <v>4</v>
      </c>
      <c r="J40" s="105">
        <v>3300</v>
      </c>
      <c r="K40" s="106">
        <f t="shared" ref="K40:K58" si="10">J40/I40</f>
        <v>825</v>
      </c>
      <c r="L40" s="107">
        <v>4</v>
      </c>
      <c r="M40" s="105">
        <f>F40/V40*60</f>
        <v>2957.4803149606296</v>
      </c>
      <c r="N40" s="106">
        <f>M40/L40</f>
        <v>739.3700787401574</v>
      </c>
      <c r="O40" s="108">
        <f>L40-I40</f>
        <v>0</v>
      </c>
      <c r="P40" s="109">
        <f>N40-K40</f>
        <v>-85.629921259842604</v>
      </c>
      <c r="Q40" s="110">
        <f>N40/K40</f>
        <v>0.8962061560486756</v>
      </c>
      <c r="R40" s="290"/>
      <c r="S40" s="47">
        <v>0.33836805555555555</v>
      </c>
      <c r="T40" s="48">
        <v>0.36041666666666666</v>
      </c>
      <c r="U40" s="111">
        <v>5.2500000000000213</v>
      </c>
      <c r="V40" s="112">
        <v>31.750000000000007</v>
      </c>
      <c r="W40" s="113"/>
      <c r="X40" s="116"/>
      <c r="Y40" s="276"/>
      <c r="Z40" s="277"/>
      <c r="AA40" s="117">
        <f>M40-J40</f>
        <v>-342.51968503937042</v>
      </c>
      <c r="AB40" s="110">
        <f>M40/J40</f>
        <v>0.8962061560486756</v>
      </c>
      <c r="AC40" s="282"/>
    </row>
    <row r="41" spans="1:29" ht="15.75" customHeight="1">
      <c r="A41" s="285"/>
      <c r="B41" s="100" t="s">
        <v>120</v>
      </c>
      <c r="C41" s="274" t="s">
        <v>130</v>
      </c>
      <c r="D41" s="275"/>
      <c r="E41" s="101">
        <v>16.66</v>
      </c>
      <c r="F41" s="102">
        <v>4860</v>
      </c>
      <c r="G41" s="103">
        <f t="shared" si="9"/>
        <v>80967.600000000006</v>
      </c>
      <c r="H41" s="26"/>
      <c r="I41" s="104">
        <v>4</v>
      </c>
      <c r="J41" s="105">
        <v>3300</v>
      </c>
      <c r="K41" s="106">
        <f t="shared" si="10"/>
        <v>825</v>
      </c>
      <c r="L41" s="107">
        <v>4</v>
      </c>
      <c r="M41" s="105">
        <f>F41/V41*60</f>
        <v>2953.9084923180812</v>
      </c>
      <c r="N41" s="106">
        <f>M41/L41</f>
        <v>738.47712307952031</v>
      </c>
      <c r="O41" s="108">
        <f>L41-I41</f>
        <v>0</v>
      </c>
      <c r="P41" s="109">
        <f>N41-K41</f>
        <v>-86.522876920479689</v>
      </c>
      <c r="Q41" s="110">
        <f>N41/K41</f>
        <v>0.89512378555093375</v>
      </c>
      <c r="R41" s="290"/>
      <c r="S41" s="47">
        <v>0.36478009259259259</v>
      </c>
      <c r="T41" s="48">
        <v>0.43333333333333335</v>
      </c>
      <c r="U41" s="111">
        <v>6.2833333333333297</v>
      </c>
      <c r="V41" s="112">
        <v>98.716666666666697</v>
      </c>
      <c r="W41" s="113"/>
      <c r="X41" s="13"/>
      <c r="Y41" s="276"/>
      <c r="Z41" s="277"/>
      <c r="AA41" s="117">
        <f>M41-J41</f>
        <v>-346.09150768191876</v>
      </c>
      <c r="AB41" s="110">
        <f>M41/J41</f>
        <v>0.89512378555093375</v>
      </c>
      <c r="AC41" s="282"/>
    </row>
    <row r="42" spans="1:29" ht="15.75" customHeight="1">
      <c r="A42" s="285"/>
      <c r="B42" s="100"/>
      <c r="C42" s="274"/>
      <c r="D42" s="275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0"/>
      <c r="S42" s="47"/>
      <c r="T42" s="48"/>
      <c r="U42" s="111"/>
      <c r="V42" s="112"/>
      <c r="W42" s="113"/>
      <c r="X42" s="13"/>
      <c r="Y42" s="276"/>
      <c r="Z42" s="277"/>
      <c r="AA42" s="117"/>
      <c r="AB42" s="110"/>
      <c r="AC42" s="282"/>
    </row>
    <row r="43" spans="1:29" ht="15.75" customHeight="1">
      <c r="A43" s="285"/>
      <c r="B43" s="100"/>
      <c r="C43" s="274"/>
      <c r="D43" s="275"/>
      <c r="E43" s="101"/>
      <c r="F43" s="102"/>
      <c r="G43" s="103"/>
      <c r="H43" s="13"/>
      <c r="I43" s="104"/>
      <c r="J43" s="105"/>
      <c r="K43" s="106"/>
      <c r="L43" s="118"/>
      <c r="M43" s="105"/>
      <c r="N43" s="106"/>
      <c r="O43" s="108"/>
      <c r="P43" s="109"/>
      <c r="Q43" s="110"/>
      <c r="R43" s="290"/>
      <c r="S43" s="47"/>
      <c r="T43" s="48"/>
      <c r="U43" s="111"/>
      <c r="V43" s="112"/>
      <c r="W43" s="113"/>
      <c r="X43" s="13"/>
      <c r="Y43" s="276"/>
      <c r="Z43" s="277"/>
      <c r="AA43" s="117"/>
      <c r="AB43" s="110"/>
      <c r="AC43" s="282"/>
    </row>
    <row r="44" spans="1:29" ht="15.75" customHeight="1">
      <c r="A44" s="285"/>
      <c r="B44" s="100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276"/>
      <c r="Z44" s="277"/>
      <c r="AA44" s="117"/>
      <c r="AB44" s="110"/>
      <c r="AC44" s="282"/>
    </row>
    <row r="45" spans="1:29" ht="15.75" customHeight="1">
      <c r="A45" s="285"/>
      <c r="B45" s="100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47"/>
      <c r="T45" s="48"/>
      <c r="U45" s="111"/>
      <c r="V45" s="112"/>
      <c r="W45" s="113"/>
      <c r="X45" s="116"/>
      <c r="Y45" s="276"/>
      <c r="Z45" s="277"/>
      <c r="AA45" s="117"/>
      <c r="AB45" s="110"/>
      <c r="AC45" s="282"/>
    </row>
    <row r="46" spans="1:29" ht="15.75" customHeight="1">
      <c r="A46" s="285"/>
      <c r="B46" s="100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47"/>
      <c r="T46" s="48"/>
      <c r="U46" s="111"/>
      <c r="V46" s="112"/>
      <c r="W46" s="113"/>
      <c r="X46" s="116"/>
      <c r="Y46" s="276"/>
      <c r="Z46" s="277"/>
      <c r="AA46" s="117"/>
      <c r="AB46" s="110"/>
      <c r="AC46" s="282"/>
    </row>
    <row r="47" spans="1:29" ht="15.75" customHeight="1">
      <c r="A47" s="285"/>
      <c r="B47" s="100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47"/>
      <c r="T47" s="48"/>
      <c r="U47" s="111"/>
      <c r="V47" s="112"/>
      <c r="W47" s="113"/>
      <c r="X47" s="116"/>
      <c r="Y47" s="276"/>
      <c r="Z47" s="277"/>
      <c r="AA47" s="117"/>
      <c r="AB47" s="110"/>
      <c r="AC47" s="282"/>
    </row>
    <row r="48" spans="1:29" ht="15.75" customHeight="1">
      <c r="A48" s="285"/>
      <c r="B48" s="100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47"/>
      <c r="T48" s="48"/>
      <c r="U48" s="111"/>
      <c r="V48" s="112"/>
      <c r="W48" s="113"/>
      <c r="X48" s="116"/>
      <c r="Y48" s="276"/>
      <c r="Z48" s="277"/>
      <c r="AA48" s="117"/>
      <c r="AB48" s="110"/>
      <c r="AC48" s="282"/>
    </row>
    <row r="49" spans="1:29" ht="15.75" customHeight="1">
      <c r="A49" s="285"/>
      <c r="B49" s="100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47"/>
      <c r="T49" s="48"/>
      <c r="U49" s="111"/>
      <c r="V49" s="112"/>
      <c r="W49" s="113"/>
      <c r="X49" s="116"/>
      <c r="Y49" s="276"/>
      <c r="Z49" s="277"/>
      <c r="AA49" s="117"/>
      <c r="AB49" s="110"/>
      <c r="AC49" s="282"/>
    </row>
    <row r="50" spans="1:29" ht="15.75" customHeight="1">
      <c r="A50" s="285"/>
      <c r="B50" s="100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47"/>
      <c r="T50" s="48"/>
      <c r="U50" s="111"/>
      <c r="V50" s="112"/>
      <c r="W50" s="113"/>
      <c r="X50" s="116"/>
      <c r="Y50" s="276"/>
      <c r="Z50" s="277"/>
      <c r="AA50" s="117"/>
      <c r="AB50" s="110"/>
      <c r="AC50" s="282"/>
    </row>
    <row r="51" spans="1:29" ht="15.75" customHeight="1">
      <c r="A51" s="285"/>
      <c r="B51" s="100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47"/>
      <c r="T51" s="48"/>
      <c r="U51" s="111"/>
      <c r="V51" s="112"/>
      <c r="W51" s="113"/>
      <c r="X51" s="116"/>
      <c r="Y51" s="276"/>
      <c r="Z51" s="277"/>
      <c r="AA51" s="117"/>
      <c r="AB51" s="110"/>
      <c r="AC51" s="282"/>
    </row>
    <row r="52" spans="1:29" ht="15.75" customHeight="1">
      <c r="A52" s="285"/>
      <c r="B52" s="100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47"/>
      <c r="T52" s="48"/>
      <c r="U52" s="111"/>
      <c r="V52" s="112"/>
      <c r="W52" s="113"/>
      <c r="X52" s="116"/>
      <c r="Y52" s="276"/>
      <c r="Z52" s="277"/>
      <c r="AA52" s="117"/>
      <c r="AB52" s="110"/>
      <c r="AC52" s="282"/>
    </row>
    <row r="53" spans="1:29" ht="15.75" customHeight="1">
      <c r="A53" s="285"/>
      <c r="B53" s="100"/>
      <c r="C53" s="274"/>
      <c r="D53" s="275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47"/>
      <c r="T53" s="48"/>
      <c r="U53" s="111"/>
      <c r="V53" s="112"/>
      <c r="W53" s="113"/>
      <c r="X53" s="116"/>
      <c r="Y53" s="276"/>
      <c r="Z53" s="277"/>
      <c r="AA53" s="117"/>
      <c r="AB53" s="110"/>
      <c r="AC53" s="282"/>
    </row>
    <row r="54" spans="1:29" ht="15.75" customHeight="1">
      <c r="A54" s="285"/>
      <c r="B54" s="100"/>
      <c r="C54" s="274"/>
      <c r="D54" s="275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276"/>
      <c r="Z54" s="277"/>
      <c r="AA54" s="165"/>
      <c r="AB54" s="125"/>
      <c r="AC54" s="282"/>
    </row>
    <row r="55" spans="1:29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1">AVERAGE(I39:I54)</f>
        <v>4</v>
      </c>
      <c r="J55" s="137">
        <f t="shared" si="11"/>
        <v>3300</v>
      </c>
      <c r="K55" s="138">
        <f t="shared" ref="K55" si="12">J55/I55</f>
        <v>825</v>
      </c>
      <c r="L55" s="136">
        <f t="shared" ref="L55:M55" si="13">AVERAGE(L39:L54)</f>
        <v>4</v>
      </c>
      <c r="M55" s="137">
        <f t="shared" si="13"/>
        <v>2955.4115010005021</v>
      </c>
      <c r="N55" s="138">
        <f>M55/L55</f>
        <v>738.85287525012552</v>
      </c>
      <c r="O55" s="139">
        <f>L55-I55</f>
        <v>0</v>
      </c>
      <c r="P55" s="140">
        <f>N55-K55</f>
        <v>-86.147124749874479</v>
      </c>
      <c r="Q55" s="141">
        <f>N55/K55</f>
        <v>0.89557924272742484</v>
      </c>
      <c r="R55" s="291"/>
      <c r="S55" s="142">
        <f>S39</f>
        <v>0.29196759259259258</v>
      </c>
      <c r="T55" s="143">
        <f>INDEX(T39:T54,COUNTA(T39:T54))</f>
        <v>0.43333333333333335</v>
      </c>
      <c r="U55" s="144"/>
      <c r="V55" s="166"/>
      <c r="W55" s="167"/>
      <c r="X55" s="138"/>
      <c r="Y55" s="279"/>
      <c r="Z55" s="280"/>
      <c r="AA55" s="168">
        <f>M55-J55</f>
        <v>-344.58849899949792</v>
      </c>
      <c r="AB55" s="141">
        <f>M55/J55</f>
        <v>0.89557924272742484</v>
      </c>
      <c r="AC55" s="283"/>
    </row>
    <row r="56" spans="1:29" ht="15.75" customHeight="1">
      <c r="A56" s="294" t="s">
        <v>126</v>
      </c>
      <c r="B56" s="114" t="s">
        <v>120</v>
      </c>
      <c r="C56" s="287" t="s">
        <v>128</v>
      </c>
      <c r="D56" s="288"/>
      <c r="E56" s="147">
        <v>22.28</v>
      </c>
      <c r="F56" s="97">
        <v>1193</v>
      </c>
      <c r="G56" s="148">
        <f t="shared" ref="G56:G58" si="14">E56*F56</f>
        <v>26580.04</v>
      </c>
      <c r="H56" s="149"/>
      <c r="I56" s="150">
        <v>5</v>
      </c>
      <c r="J56" s="151">
        <v>3300</v>
      </c>
      <c r="K56" s="152">
        <f>J56/I56</f>
        <v>660</v>
      </c>
      <c r="L56" s="153">
        <v>5</v>
      </c>
      <c r="M56" s="151">
        <f>F56/V56*60</f>
        <v>2955.815554026156</v>
      </c>
      <c r="N56" s="152">
        <f>M56/L56</f>
        <v>591.16311080523121</v>
      </c>
      <c r="O56" s="154">
        <f>L56-I56</f>
        <v>0</v>
      </c>
      <c r="P56" s="155">
        <f>N56-K56</f>
        <v>-68.836889194768787</v>
      </c>
      <c r="Q56" s="156">
        <f>N56/K56</f>
        <v>0.89570168303822906</v>
      </c>
      <c r="R56" s="289">
        <f>Q72</f>
        <v>0.89555303808541942</v>
      </c>
      <c r="S56" s="157">
        <v>0.29166666666666669</v>
      </c>
      <c r="T56" s="158">
        <v>0.3084837962962963</v>
      </c>
      <c r="U56" s="159"/>
      <c r="V56" s="160">
        <v>24.21666666666664</v>
      </c>
      <c r="W56" s="161"/>
      <c r="X56" s="162"/>
      <c r="Y56" s="292"/>
      <c r="Z56" s="293"/>
      <c r="AA56" s="115">
        <f>M56-J56</f>
        <v>-344.18444597384405</v>
      </c>
      <c r="AB56" s="156">
        <f>M56/J56</f>
        <v>0.89570168303822906</v>
      </c>
      <c r="AC56" s="281">
        <f>AB72</f>
        <v>0.89555303808541942</v>
      </c>
    </row>
    <row r="57" spans="1:29" ht="15.75" customHeight="1">
      <c r="A57" s="295"/>
      <c r="B57" s="100" t="s">
        <v>120</v>
      </c>
      <c r="C57" s="274" t="s">
        <v>224</v>
      </c>
      <c r="D57" s="275"/>
      <c r="E57" s="101">
        <v>27.27</v>
      </c>
      <c r="F57" s="102">
        <v>3648</v>
      </c>
      <c r="G57" s="103">
        <f t="shared" si="14"/>
        <v>99480.959999999992</v>
      </c>
      <c r="H57" s="26"/>
      <c r="I57" s="104">
        <v>5</v>
      </c>
      <c r="J57" s="105">
        <v>3300</v>
      </c>
      <c r="K57" s="106">
        <f t="shared" si="10"/>
        <v>660</v>
      </c>
      <c r="L57" s="107">
        <v>5</v>
      </c>
      <c r="M57" s="105">
        <f>F57/V57*60</f>
        <v>2956.5060783430872</v>
      </c>
      <c r="N57" s="106">
        <f>M57/L57</f>
        <v>591.30121566861749</v>
      </c>
      <c r="O57" s="108">
        <f>L57-I57</f>
        <v>0</v>
      </c>
      <c r="P57" s="109">
        <f>N57-K57</f>
        <v>-68.698784331382512</v>
      </c>
      <c r="Q57" s="110">
        <f>N57/K57</f>
        <v>0.89591093283123857</v>
      </c>
      <c r="R57" s="290"/>
      <c r="S57" s="47">
        <v>0.31180555555555556</v>
      </c>
      <c r="T57" s="48">
        <v>0.36321759259259262</v>
      </c>
      <c r="U57" s="111">
        <v>4.783333333333335</v>
      </c>
      <c r="V57" s="112">
        <v>74.033333333333374</v>
      </c>
      <c r="W57" s="113"/>
      <c r="X57" s="116"/>
      <c r="Y57" s="276"/>
      <c r="Z57" s="277"/>
      <c r="AA57" s="117">
        <f>M57-J57</f>
        <v>-343.49392165691279</v>
      </c>
      <c r="AB57" s="110">
        <f>M57/J57</f>
        <v>0.89591093283123857</v>
      </c>
      <c r="AC57" s="282"/>
    </row>
    <row r="58" spans="1:29" ht="15.75" customHeight="1">
      <c r="A58" s="295"/>
      <c r="B58" s="100" t="s">
        <v>120</v>
      </c>
      <c r="C58" s="274" t="s">
        <v>214</v>
      </c>
      <c r="D58" s="275"/>
      <c r="E58" s="101">
        <v>18.53</v>
      </c>
      <c r="F58" s="102">
        <v>3930</v>
      </c>
      <c r="G58" s="103">
        <f t="shared" si="14"/>
        <v>72822.900000000009</v>
      </c>
      <c r="H58" s="26"/>
      <c r="I58" s="104">
        <v>3</v>
      </c>
      <c r="J58" s="105">
        <v>3300</v>
      </c>
      <c r="K58" s="106">
        <f t="shared" si="10"/>
        <v>1100</v>
      </c>
      <c r="L58" s="107">
        <v>3</v>
      </c>
      <c r="M58" s="105">
        <f>F58/V58*60</f>
        <v>2953.6534446764099</v>
      </c>
      <c r="N58" s="106">
        <f>M58/L58</f>
        <v>984.55114822547</v>
      </c>
      <c r="O58" s="108">
        <f>L58-I58</f>
        <v>0</v>
      </c>
      <c r="P58" s="109">
        <f>N58-K58</f>
        <v>-115.44885177453</v>
      </c>
      <c r="Q58" s="110">
        <f>N58/K58</f>
        <v>0.89504649838679096</v>
      </c>
      <c r="R58" s="290"/>
      <c r="S58" s="47">
        <v>0.36678240740740742</v>
      </c>
      <c r="T58" s="48">
        <v>0.42222222222222222</v>
      </c>
      <c r="U58" s="111">
        <v>5.1333333333333098</v>
      </c>
      <c r="V58" s="112">
        <v>79.833333333333314</v>
      </c>
      <c r="W58" s="113"/>
      <c r="X58" s="116"/>
      <c r="Y58" s="276"/>
      <c r="Z58" s="277"/>
      <c r="AA58" s="117">
        <f>M58-J58</f>
        <v>-346.34655532359011</v>
      </c>
      <c r="AB58" s="110">
        <f>M58/J58</f>
        <v>0.89504649838679085</v>
      </c>
      <c r="AC58" s="282"/>
    </row>
    <row r="59" spans="1:29" ht="15.75" customHeight="1">
      <c r="A59" s="295"/>
      <c r="B59" s="100"/>
      <c r="C59" s="274"/>
      <c r="D59" s="275"/>
      <c r="E59" s="101"/>
      <c r="F59" s="102"/>
      <c r="G59" s="103"/>
      <c r="H59" s="26"/>
      <c r="I59" s="104"/>
      <c r="J59" s="105"/>
      <c r="K59" s="106"/>
      <c r="L59" s="107"/>
      <c r="M59" s="105"/>
      <c r="N59" s="106"/>
      <c r="O59" s="108"/>
      <c r="P59" s="109"/>
      <c r="Q59" s="110"/>
      <c r="R59" s="290"/>
      <c r="S59" s="47"/>
      <c r="T59" s="48"/>
      <c r="U59" s="111"/>
      <c r="V59" s="112"/>
      <c r="W59" s="113"/>
      <c r="X59" s="116"/>
      <c r="Y59" s="276"/>
      <c r="Z59" s="277"/>
      <c r="AA59" s="117"/>
      <c r="AB59" s="110"/>
      <c r="AC59" s="282"/>
    </row>
    <row r="60" spans="1:29" ht="15.75" customHeight="1">
      <c r="A60" s="296"/>
      <c r="B60" s="100"/>
      <c r="C60" s="274"/>
      <c r="D60" s="275"/>
      <c r="E60" s="101"/>
      <c r="F60" s="102"/>
      <c r="G60" s="103"/>
      <c r="H60" s="13"/>
      <c r="I60" s="104"/>
      <c r="J60" s="105"/>
      <c r="K60" s="106"/>
      <c r="L60" s="118"/>
      <c r="M60" s="105"/>
      <c r="N60" s="106"/>
      <c r="O60" s="108"/>
      <c r="P60" s="109"/>
      <c r="Q60" s="110"/>
      <c r="R60" s="290"/>
      <c r="S60" s="47"/>
      <c r="T60" s="48"/>
      <c r="U60" s="111"/>
      <c r="V60" s="112"/>
      <c r="W60" s="113"/>
      <c r="X60" s="116"/>
      <c r="Y60" s="276"/>
      <c r="Z60" s="277"/>
      <c r="AA60" s="117"/>
      <c r="AB60" s="110"/>
      <c r="AC60" s="282"/>
    </row>
    <row r="61" spans="1:29" ht="15.75" customHeight="1">
      <c r="A61" s="296"/>
      <c r="B61" s="100"/>
      <c r="C61" s="274"/>
      <c r="D61" s="275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0"/>
      <c r="S61" s="47"/>
      <c r="T61" s="48"/>
      <c r="U61" s="111"/>
      <c r="V61" s="112"/>
      <c r="W61" s="113"/>
      <c r="X61" s="116"/>
      <c r="Y61" s="276"/>
      <c r="Z61" s="277"/>
      <c r="AA61" s="117"/>
      <c r="AB61" s="110"/>
      <c r="AC61" s="282"/>
    </row>
    <row r="62" spans="1:29" ht="15.75" customHeight="1">
      <c r="A62" s="296"/>
      <c r="B62" s="100"/>
      <c r="C62" s="274"/>
      <c r="D62" s="275"/>
      <c r="E62" s="101"/>
      <c r="F62" s="102"/>
      <c r="G62" s="121"/>
      <c r="H62" s="62"/>
      <c r="I62" s="104"/>
      <c r="J62" s="105"/>
      <c r="K62" s="106"/>
      <c r="L62" s="118"/>
      <c r="M62" s="105"/>
      <c r="N62" s="106"/>
      <c r="O62" s="123"/>
      <c r="P62" s="124"/>
      <c r="Q62" s="125"/>
      <c r="R62" s="290"/>
      <c r="S62" s="47"/>
      <c r="T62" s="48"/>
      <c r="U62" s="111"/>
      <c r="V62" s="112"/>
      <c r="W62" s="113"/>
      <c r="X62" s="116"/>
      <c r="Y62" s="276"/>
      <c r="Z62" s="277"/>
      <c r="AA62" s="117"/>
      <c r="AB62" s="110"/>
      <c r="AC62" s="282"/>
    </row>
    <row r="63" spans="1:29" ht="15.75" customHeight="1">
      <c r="A63" s="296"/>
      <c r="B63" s="100"/>
      <c r="C63" s="274"/>
      <c r="D63" s="275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276"/>
      <c r="Z63" s="277"/>
      <c r="AA63" s="117"/>
      <c r="AB63" s="110"/>
      <c r="AC63" s="282"/>
    </row>
    <row r="64" spans="1:29" ht="15.75" customHeight="1">
      <c r="A64" s="296"/>
      <c r="B64" s="100"/>
      <c r="C64" s="274"/>
      <c r="D64" s="275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276"/>
      <c r="Z64" s="277"/>
      <c r="AA64" s="117"/>
      <c r="AB64" s="110"/>
      <c r="AC64" s="282"/>
    </row>
    <row r="65" spans="1:29" ht="15.75" customHeight="1">
      <c r="A65" s="296"/>
      <c r="B65" s="100"/>
      <c r="C65" s="274"/>
      <c r="D65" s="275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276"/>
      <c r="Z65" s="277"/>
      <c r="AA65" s="117"/>
      <c r="AB65" s="110"/>
      <c r="AC65" s="282"/>
    </row>
    <row r="66" spans="1:29" ht="15.75" customHeight="1">
      <c r="A66" s="296"/>
      <c r="B66" s="100"/>
      <c r="C66" s="274"/>
      <c r="D66" s="275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276"/>
      <c r="Z66" s="277"/>
      <c r="AA66" s="117"/>
      <c r="AB66" s="110"/>
      <c r="AC66" s="282"/>
    </row>
    <row r="67" spans="1:29" ht="15.75" customHeight="1">
      <c r="A67" s="296"/>
      <c r="B67" s="100"/>
      <c r="C67" s="274"/>
      <c r="D67" s="275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276"/>
      <c r="Z67" s="277"/>
      <c r="AA67" s="117"/>
      <c r="AB67" s="110"/>
      <c r="AC67" s="282"/>
    </row>
    <row r="68" spans="1:29" ht="15.75" customHeight="1">
      <c r="A68" s="296"/>
      <c r="B68" s="100"/>
      <c r="C68" s="274"/>
      <c r="D68" s="275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276"/>
      <c r="Z68" s="277"/>
      <c r="AA68" s="117"/>
      <c r="AB68" s="110"/>
      <c r="AC68" s="282"/>
    </row>
    <row r="69" spans="1:29" ht="15.75" customHeight="1">
      <c r="A69" s="296"/>
      <c r="B69" s="100"/>
      <c r="C69" s="274"/>
      <c r="D69" s="275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276"/>
      <c r="Z69" s="277"/>
      <c r="AA69" s="117"/>
      <c r="AB69" s="110"/>
      <c r="AC69" s="282"/>
    </row>
    <row r="70" spans="1:29" ht="15.75" customHeight="1">
      <c r="A70" s="296"/>
      <c r="B70" s="100"/>
      <c r="C70" s="274"/>
      <c r="D70" s="275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276"/>
      <c r="Z70" s="277"/>
      <c r="AA70" s="117"/>
      <c r="AB70" s="110"/>
      <c r="AC70" s="282"/>
    </row>
    <row r="71" spans="1:29" ht="15.75" customHeight="1">
      <c r="A71" s="296"/>
      <c r="B71" s="100"/>
      <c r="C71" s="274"/>
      <c r="D71" s="275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276"/>
      <c r="Z71" s="277"/>
      <c r="AA71" s="165"/>
      <c r="AB71" s="125"/>
      <c r="AC71" s="282"/>
    </row>
    <row r="72" spans="1:29" ht="15.75" customHeight="1" thickBot="1">
      <c r="A72" s="297"/>
      <c r="B72" s="133" t="s">
        <v>117</v>
      </c>
      <c r="C72" s="278"/>
      <c r="D72" s="278"/>
      <c r="E72" s="134"/>
      <c r="F72" s="99"/>
      <c r="G72" s="135"/>
      <c r="H72" s="69"/>
      <c r="I72" s="136">
        <f t="shared" ref="I72:J72" si="15">AVERAGE(I56:I71)</f>
        <v>4.333333333333333</v>
      </c>
      <c r="J72" s="137">
        <f t="shared" si="15"/>
        <v>3300</v>
      </c>
      <c r="K72" s="138">
        <f t="shared" ref="K72" si="16">J72/I72</f>
        <v>761.53846153846155</v>
      </c>
      <c r="L72" s="136">
        <f t="shared" ref="L72:M72" si="17">AVERAGE(L56:L71)</f>
        <v>4.333333333333333</v>
      </c>
      <c r="M72" s="137">
        <f t="shared" si="17"/>
        <v>2955.3250256818842</v>
      </c>
      <c r="N72" s="138">
        <f>M72/L72</f>
        <v>681.99808284966559</v>
      </c>
      <c r="O72" s="139">
        <f>L72-I72</f>
        <v>0</v>
      </c>
      <c r="P72" s="140">
        <f>N72-K72</f>
        <v>-79.540378688795954</v>
      </c>
      <c r="Q72" s="141">
        <f>N72/K72</f>
        <v>0.89555303808541942</v>
      </c>
      <c r="R72" s="291"/>
      <c r="S72" s="142">
        <f>S56</f>
        <v>0.29166666666666669</v>
      </c>
      <c r="T72" s="143">
        <f>INDEX(T56:T71,COUNTA(T56:T71))</f>
        <v>0.42222222222222222</v>
      </c>
      <c r="U72" s="144"/>
      <c r="V72" s="166"/>
      <c r="W72" s="99"/>
      <c r="X72" s="69"/>
      <c r="Y72" s="279"/>
      <c r="Z72" s="280"/>
      <c r="AA72" s="168">
        <f>M72-J72</f>
        <v>-344.6749743181158</v>
      </c>
      <c r="AB72" s="141">
        <f>M72/J72</f>
        <v>0.89555303808541942</v>
      </c>
      <c r="AC72" s="283"/>
    </row>
    <row r="73" spans="1:29" ht="15.75" customHeight="1">
      <c r="A73" s="284" t="s">
        <v>71</v>
      </c>
      <c r="B73" s="114" t="s">
        <v>120</v>
      </c>
      <c r="C73" s="287" t="s">
        <v>131</v>
      </c>
      <c r="D73" s="288"/>
      <c r="E73" s="147">
        <v>18.18</v>
      </c>
      <c r="F73" s="97">
        <v>1245</v>
      </c>
      <c r="G73" s="148">
        <f t="shared" ref="G73:G75" si="18">E73*F73</f>
        <v>22634.1</v>
      </c>
      <c r="H73" s="149"/>
      <c r="I73" s="150">
        <v>3</v>
      </c>
      <c r="J73" s="151">
        <v>3600</v>
      </c>
      <c r="K73" s="152">
        <f>J73/I73</f>
        <v>1200</v>
      </c>
      <c r="L73" s="153">
        <v>3</v>
      </c>
      <c r="M73" s="151">
        <f>F73/V73*60</f>
        <v>3134.2657342657312</v>
      </c>
      <c r="N73" s="152">
        <f>M73/L73</f>
        <v>1044.7552447552437</v>
      </c>
      <c r="O73" s="154">
        <f>L73-I73</f>
        <v>0</v>
      </c>
      <c r="P73" s="155">
        <f>N73-K73</f>
        <v>-155.24475524475633</v>
      </c>
      <c r="Q73" s="156">
        <f>N73/K73</f>
        <v>0.87062937062936974</v>
      </c>
      <c r="R73" s="289">
        <f>Q89</f>
        <v>0.87756044605331607</v>
      </c>
      <c r="S73" s="157">
        <v>0.29178240740740741</v>
      </c>
      <c r="T73" s="158">
        <v>0.30833333333333335</v>
      </c>
      <c r="U73" s="159"/>
      <c r="V73" s="160">
        <v>23.833333333333357</v>
      </c>
      <c r="W73" s="161"/>
      <c r="X73" s="162"/>
      <c r="Y73" s="292"/>
      <c r="Z73" s="293"/>
      <c r="AA73" s="115">
        <f>M73-J73</f>
        <v>-465.73426573426877</v>
      </c>
      <c r="AB73" s="156">
        <f>M73/J73</f>
        <v>0.87062937062936974</v>
      </c>
      <c r="AC73" s="281">
        <f>AB89</f>
        <v>0.87756044605331596</v>
      </c>
    </row>
    <row r="74" spans="1:29" ht="15.75" customHeight="1">
      <c r="A74" s="285"/>
      <c r="B74" s="100" t="s">
        <v>120</v>
      </c>
      <c r="C74" s="274" t="s">
        <v>132</v>
      </c>
      <c r="D74" s="275"/>
      <c r="E74" s="101">
        <v>14.03</v>
      </c>
      <c r="F74" s="102">
        <v>4672</v>
      </c>
      <c r="G74" s="103">
        <f t="shared" si="18"/>
        <v>65548.160000000003</v>
      </c>
      <c r="H74" s="26"/>
      <c r="I74" s="104">
        <v>3</v>
      </c>
      <c r="J74" s="105">
        <v>3000</v>
      </c>
      <c r="K74" s="106">
        <f t="shared" ref="K74:K110" si="19">J74/I74</f>
        <v>1000</v>
      </c>
      <c r="L74" s="107">
        <v>3</v>
      </c>
      <c r="M74" s="105">
        <f>F74/V74*60</f>
        <v>2689.350815478093</v>
      </c>
      <c r="N74" s="106">
        <f>M74/L74</f>
        <v>896.45027182603098</v>
      </c>
      <c r="O74" s="108">
        <f>L74-I74</f>
        <v>0</v>
      </c>
      <c r="P74" s="109">
        <f>N74-K74</f>
        <v>-103.54972817396902</v>
      </c>
      <c r="Q74" s="110">
        <f>N74/K74</f>
        <v>0.89645027182603099</v>
      </c>
      <c r="R74" s="290"/>
      <c r="S74" s="47">
        <v>0.31944444444444442</v>
      </c>
      <c r="T74" s="48">
        <v>0.39182870370370371</v>
      </c>
      <c r="U74" s="111">
        <v>15.999999999999943</v>
      </c>
      <c r="V74" s="112">
        <v>104.23333333333338</v>
      </c>
      <c r="W74" s="113"/>
      <c r="X74" s="116"/>
      <c r="Y74" s="276"/>
      <c r="Z74" s="277"/>
      <c r="AA74" s="117">
        <f>M74-J74</f>
        <v>-310.64918452190705</v>
      </c>
      <c r="AB74" s="110">
        <f>M74/J74</f>
        <v>0.89645027182603099</v>
      </c>
      <c r="AC74" s="282"/>
    </row>
    <row r="75" spans="1:29" ht="15.75" customHeight="1">
      <c r="A75" s="285"/>
      <c r="B75" s="100" t="s">
        <v>120</v>
      </c>
      <c r="C75" s="274" t="s">
        <v>134</v>
      </c>
      <c r="D75" s="275"/>
      <c r="E75" s="101">
        <v>14.28</v>
      </c>
      <c r="F75" s="102">
        <v>5977</v>
      </c>
      <c r="G75" s="103">
        <f t="shared" si="18"/>
        <v>85351.56</v>
      </c>
      <c r="H75" s="26"/>
      <c r="I75" s="104">
        <v>3</v>
      </c>
      <c r="J75" s="105">
        <v>3600</v>
      </c>
      <c r="K75" s="106">
        <f t="shared" si="19"/>
        <v>1200</v>
      </c>
      <c r="L75" s="107">
        <v>3</v>
      </c>
      <c r="M75" s="105">
        <f>F75/V75*60</f>
        <v>3127.4999999999986</v>
      </c>
      <c r="N75" s="106">
        <f>M75/L75</f>
        <v>1042.4999999999995</v>
      </c>
      <c r="O75" s="108">
        <f>L75-I75</f>
        <v>0</v>
      </c>
      <c r="P75" s="109">
        <f>N75-K75</f>
        <v>-157.50000000000045</v>
      </c>
      <c r="Q75" s="110">
        <f>N75/K75</f>
        <v>0.86874999999999958</v>
      </c>
      <c r="R75" s="290"/>
      <c r="S75" s="47">
        <v>0.40231481481481479</v>
      </c>
      <c r="T75" s="48">
        <v>0.48194444444444445</v>
      </c>
      <c r="U75" s="111">
        <v>15.099999999999962</v>
      </c>
      <c r="V75" s="112">
        <v>114.66666666666671</v>
      </c>
      <c r="W75" s="113"/>
      <c r="X75" s="116"/>
      <c r="Y75" s="276"/>
      <c r="Z75" s="277"/>
      <c r="AA75" s="117">
        <f>M75-J75</f>
        <v>-472.50000000000136</v>
      </c>
      <c r="AB75" s="110">
        <f>M75/J75</f>
        <v>0.86874999999999958</v>
      </c>
      <c r="AC75" s="282"/>
    </row>
    <row r="76" spans="1:29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276"/>
      <c r="Z76" s="277"/>
      <c r="AA76" s="117"/>
      <c r="AB76" s="110"/>
      <c r="AC76" s="282"/>
    </row>
    <row r="77" spans="1:29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276"/>
      <c r="Z77" s="277"/>
      <c r="AA77" s="117"/>
      <c r="AB77" s="110"/>
      <c r="AC77" s="282"/>
    </row>
    <row r="78" spans="1:29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276"/>
      <c r="Z78" s="277"/>
      <c r="AA78" s="117"/>
      <c r="AB78" s="110"/>
      <c r="AC78" s="282"/>
    </row>
    <row r="79" spans="1:29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276"/>
      <c r="Z79" s="277"/>
      <c r="AA79" s="117"/>
      <c r="AB79" s="110"/>
      <c r="AC79" s="282"/>
    </row>
    <row r="80" spans="1:29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276"/>
      <c r="Z80" s="277"/>
      <c r="AA80" s="117"/>
      <c r="AB80" s="110"/>
      <c r="AC80" s="282"/>
    </row>
    <row r="81" spans="1:29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16"/>
      <c r="Y81" s="276"/>
      <c r="Z81" s="277"/>
      <c r="AA81" s="117"/>
      <c r="AB81" s="110"/>
      <c r="AC81" s="282"/>
    </row>
    <row r="82" spans="1:29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16"/>
      <c r="Y82" s="276"/>
      <c r="Z82" s="277"/>
      <c r="AA82" s="117"/>
      <c r="AB82" s="110"/>
      <c r="AC82" s="282"/>
    </row>
    <row r="83" spans="1:29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26"/>
      <c r="X83" s="127"/>
      <c r="Y83" s="276"/>
      <c r="Z83" s="277"/>
      <c r="AA83" s="117"/>
      <c r="AB83" s="110"/>
      <c r="AC83" s="282"/>
    </row>
    <row r="84" spans="1:29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26"/>
      <c r="X84" s="127"/>
      <c r="Y84" s="276"/>
      <c r="Z84" s="277"/>
      <c r="AA84" s="117"/>
      <c r="AB84" s="110"/>
      <c r="AC84" s="282"/>
    </row>
    <row r="85" spans="1:29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26"/>
      <c r="X85" s="127"/>
      <c r="Y85" s="276"/>
      <c r="Z85" s="277"/>
      <c r="AA85" s="117"/>
      <c r="AB85" s="110"/>
      <c r="AC85" s="282"/>
    </row>
    <row r="86" spans="1:29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26"/>
      <c r="X86" s="127"/>
      <c r="Y86" s="276"/>
      <c r="Z86" s="277"/>
      <c r="AA86" s="117"/>
      <c r="AB86" s="110"/>
      <c r="AC86" s="282"/>
    </row>
    <row r="87" spans="1:29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26"/>
      <c r="X87" s="127"/>
      <c r="Y87" s="276"/>
      <c r="Z87" s="277"/>
      <c r="AA87" s="117"/>
      <c r="AB87" s="110"/>
      <c r="AC87" s="282"/>
    </row>
    <row r="88" spans="1:29" ht="15.75" customHeight="1">
      <c r="A88" s="285"/>
      <c r="B88" s="100"/>
      <c r="C88" s="274"/>
      <c r="D88" s="275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276"/>
      <c r="Z88" s="277"/>
      <c r="AA88" s="165"/>
      <c r="AB88" s="125"/>
      <c r="AC88" s="282"/>
    </row>
    <row r="89" spans="1:29" ht="15.75" customHeight="1" thickBot="1">
      <c r="A89" s="286"/>
      <c r="B89" s="133" t="s">
        <v>117</v>
      </c>
      <c r="C89" s="278"/>
      <c r="D89" s="278"/>
      <c r="E89" s="134"/>
      <c r="F89" s="99"/>
      <c r="G89" s="135"/>
      <c r="H89" s="69"/>
      <c r="I89" s="136">
        <f t="shared" ref="I89:J89" si="20">AVERAGE(I73:I88)</f>
        <v>3</v>
      </c>
      <c r="J89" s="137">
        <f t="shared" si="20"/>
        <v>3400</v>
      </c>
      <c r="K89" s="138">
        <f t="shared" ref="K89" si="21">J89/I89</f>
        <v>1133.3333333333333</v>
      </c>
      <c r="L89" s="136">
        <f t="shared" ref="L89:M89" si="22">AVERAGE(L73:L88)</f>
        <v>3</v>
      </c>
      <c r="M89" s="137">
        <f t="shared" si="22"/>
        <v>2983.7055165812744</v>
      </c>
      <c r="N89" s="138">
        <f>M89/L89</f>
        <v>994.56850552709147</v>
      </c>
      <c r="O89" s="139">
        <f>L89-I89</f>
        <v>0</v>
      </c>
      <c r="P89" s="140">
        <f>N89-K89</f>
        <v>-138.76482780624178</v>
      </c>
      <c r="Q89" s="141">
        <f>N89/K89</f>
        <v>0.87756044605331607</v>
      </c>
      <c r="R89" s="291"/>
      <c r="S89" s="142">
        <f>S73</f>
        <v>0.29178240740740741</v>
      </c>
      <c r="T89" s="143">
        <f>INDEX(T73:T88,COUNTA(T73:T88))</f>
        <v>0.48194444444444445</v>
      </c>
      <c r="U89" s="144"/>
      <c r="V89" s="166"/>
      <c r="W89" s="99"/>
      <c r="X89" s="69"/>
      <c r="Y89" s="279"/>
      <c r="Z89" s="280"/>
      <c r="AA89" s="168">
        <f>M89-J89</f>
        <v>-416.29448341872558</v>
      </c>
      <c r="AB89" s="141">
        <f>M89/J89</f>
        <v>0.87756044605331596</v>
      </c>
      <c r="AC89" s="283"/>
    </row>
    <row r="90" spans="1:29" ht="15.75" customHeight="1">
      <c r="A90" s="294" t="s">
        <v>78</v>
      </c>
      <c r="B90" s="114" t="s">
        <v>120</v>
      </c>
      <c r="C90" s="287" t="s">
        <v>135</v>
      </c>
      <c r="D90" s="288"/>
      <c r="E90" s="147">
        <v>25.03</v>
      </c>
      <c r="F90" s="97">
        <v>1616</v>
      </c>
      <c r="G90" s="148">
        <f t="shared" ref="G90:G93" si="23">E90*F90</f>
        <v>40448.480000000003</v>
      </c>
      <c r="H90" s="149"/>
      <c r="I90" s="150">
        <v>4</v>
      </c>
      <c r="J90" s="151">
        <v>3300</v>
      </c>
      <c r="K90" s="152">
        <f>J90/I90</f>
        <v>825</v>
      </c>
      <c r="L90" s="153">
        <v>4</v>
      </c>
      <c r="M90" s="151">
        <f>F90/V90*60</f>
        <v>2927.8309008555607</v>
      </c>
      <c r="N90" s="152">
        <f>M90/L90</f>
        <v>731.95772521389017</v>
      </c>
      <c r="O90" s="154">
        <f>L90-I90</f>
        <v>0</v>
      </c>
      <c r="P90" s="155">
        <f>N90-K90</f>
        <v>-93.042274786109829</v>
      </c>
      <c r="Q90" s="156">
        <f>N90/K90</f>
        <v>0.88722148510774568</v>
      </c>
      <c r="R90" s="289">
        <f>Q106</f>
        <v>0.88443316879782363</v>
      </c>
      <c r="S90" s="157">
        <v>0.29166666666666669</v>
      </c>
      <c r="T90" s="158">
        <v>0.31466435185185188</v>
      </c>
      <c r="U90" s="159"/>
      <c r="V90" s="160">
        <v>33.116666666666674</v>
      </c>
      <c r="W90" s="158"/>
      <c r="X90" s="169"/>
      <c r="Y90" s="292"/>
      <c r="Z90" s="293"/>
      <c r="AA90" s="115">
        <f>M90-J90</f>
        <v>-372.16909914443931</v>
      </c>
      <c r="AB90" s="156">
        <f>M90/J90</f>
        <v>0.88722148510774568</v>
      </c>
      <c r="AC90" s="281">
        <f>AB106</f>
        <v>0.88443316879782374</v>
      </c>
    </row>
    <row r="91" spans="1:29" ht="15.75" customHeight="1">
      <c r="A91" s="295"/>
      <c r="B91" s="100" t="s">
        <v>120</v>
      </c>
      <c r="C91" s="274" t="s">
        <v>136</v>
      </c>
      <c r="D91" s="275"/>
      <c r="E91" s="101">
        <v>24.82</v>
      </c>
      <c r="F91" s="102">
        <v>1868</v>
      </c>
      <c r="G91" s="103">
        <f t="shared" si="23"/>
        <v>46363.76</v>
      </c>
      <c r="H91" s="26"/>
      <c r="I91" s="104">
        <v>4</v>
      </c>
      <c r="J91" s="105">
        <v>3300</v>
      </c>
      <c r="K91" s="106">
        <f t="shared" si="19"/>
        <v>825</v>
      </c>
      <c r="L91" s="107">
        <v>4</v>
      </c>
      <c r="M91" s="105">
        <f>F91/V91*60</f>
        <v>2927.6447540269946</v>
      </c>
      <c r="N91" s="106">
        <f>M91/L91</f>
        <v>731.91118850674866</v>
      </c>
      <c r="O91" s="108">
        <f>L91-I91</f>
        <v>0</v>
      </c>
      <c r="P91" s="109">
        <f>N91-K91</f>
        <v>-93.088811493251342</v>
      </c>
      <c r="Q91" s="110">
        <f>N91/K91</f>
        <v>0.88716507697787717</v>
      </c>
      <c r="R91" s="290"/>
      <c r="S91" s="47">
        <v>0.32569444444444445</v>
      </c>
      <c r="T91" s="48">
        <v>0.35228009259259258</v>
      </c>
      <c r="U91" s="111">
        <v>15.883333333333312</v>
      </c>
      <c r="V91" s="112">
        <v>38.283333333333296</v>
      </c>
      <c r="W91" s="113"/>
      <c r="X91" s="13"/>
      <c r="Y91" s="276"/>
      <c r="Z91" s="277"/>
      <c r="AA91" s="117">
        <f>M91-J91</f>
        <v>-372.35524597300537</v>
      </c>
      <c r="AB91" s="110">
        <f>M91/J91</f>
        <v>0.88716507697787717</v>
      </c>
      <c r="AC91" s="282"/>
    </row>
    <row r="92" spans="1:29" ht="15.75" customHeight="1">
      <c r="A92" s="295"/>
      <c r="B92" s="100" t="s">
        <v>120</v>
      </c>
      <c r="C92" s="274" t="s">
        <v>137</v>
      </c>
      <c r="D92" s="275"/>
      <c r="E92" s="101">
        <v>30</v>
      </c>
      <c r="F92" s="102">
        <v>2980</v>
      </c>
      <c r="G92" s="103">
        <f t="shared" si="23"/>
        <v>89400</v>
      </c>
      <c r="H92" s="26"/>
      <c r="I92" s="104">
        <v>3</v>
      </c>
      <c r="J92" s="105">
        <v>3000</v>
      </c>
      <c r="K92" s="106">
        <f t="shared" si="19"/>
        <v>1000</v>
      </c>
      <c r="L92" s="107">
        <v>3</v>
      </c>
      <c r="M92" s="105">
        <f>F92/V92*60</f>
        <v>2690.0702106318945</v>
      </c>
      <c r="N92" s="106">
        <f>M92/L92</f>
        <v>896.69007021063146</v>
      </c>
      <c r="O92" s="108">
        <f>L92-I92</f>
        <v>0</v>
      </c>
      <c r="P92" s="109">
        <f>N92-K92</f>
        <v>-103.30992978936854</v>
      </c>
      <c r="Q92" s="110">
        <f>N92/K92</f>
        <v>0.89669007021063141</v>
      </c>
      <c r="R92" s="290"/>
      <c r="S92" s="47">
        <v>0.36249999999999999</v>
      </c>
      <c r="T92" s="48">
        <v>0.40865740740740741</v>
      </c>
      <c r="U92" s="111">
        <v>14.716666666666676</v>
      </c>
      <c r="V92" s="112">
        <v>66.466666666666697</v>
      </c>
      <c r="W92" s="113"/>
      <c r="X92" s="13"/>
      <c r="Y92" s="276"/>
      <c r="Z92" s="277"/>
      <c r="AA92" s="117">
        <f>M92-J92</f>
        <v>-309.9297893681055</v>
      </c>
      <c r="AB92" s="110">
        <f>M92/J92</f>
        <v>0.89669007021063152</v>
      </c>
      <c r="AC92" s="282"/>
    </row>
    <row r="93" spans="1:29" ht="15.75" customHeight="1">
      <c r="A93" s="295"/>
      <c r="B93" s="100" t="s">
        <v>120</v>
      </c>
      <c r="C93" s="274" t="s">
        <v>133</v>
      </c>
      <c r="D93" s="275"/>
      <c r="E93" s="101">
        <v>18.18</v>
      </c>
      <c r="F93" s="102">
        <v>2325</v>
      </c>
      <c r="G93" s="103">
        <f t="shared" si="23"/>
        <v>42268.5</v>
      </c>
      <c r="H93" s="26"/>
      <c r="I93" s="104">
        <v>3</v>
      </c>
      <c r="J93" s="105">
        <v>3600</v>
      </c>
      <c r="K93" s="106">
        <f t="shared" si="19"/>
        <v>1200</v>
      </c>
      <c r="L93" s="107">
        <v>3</v>
      </c>
      <c r="M93" s="105">
        <f>F93/V93*60</f>
        <v>3128.9719626168235</v>
      </c>
      <c r="N93" s="106">
        <f>M93/L93</f>
        <v>1042.9906542056078</v>
      </c>
      <c r="O93" s="108">
        <f>L93-I93</f>
        <v>0</v>
      </c>
      <c r="P93" s="109">
        <f>N93-K93</f>
        <v>-157.00934579439217</v>
      </c>
      <c r="Q93" s="110">
        <f>N93/K93</f>
        <v>0.86915887850467322</v>
      </c>
      <c r="R93" s="290"/>
      <c r="S93" s="47">
        <v>0.41973379629629631</v>
      </c>
      <c r="T93" s="48">
        <v>0.45069444444444445</v>
      </c>
      <c r="U93" s="111">
        <v>15.950000000000015</v>
      </c>
      <c r="V93" s="112">
        <v>44.583333333333321</v>
      </c>
      <c r="W93" s="113"/>
      <c r="X93" s="116"/>
      <c r="Y93" s="276"/>
      <c r="Z93" s="277"/>
      <c r="AA93" s="117">
        <f>M93-J93</f>
        <v>-471.02803738317652</v>
      </c>
      <c r="AB93" s="110">
        <f>M93/J93</f>
        <v>0.86915887850467322</v>
      </c>
      <c r="AC93" s="282"/>
    </row>
    <row r="94" spans="1:29" ht="15.75" customHeight="1">
      <c r="A94" s="296"/>
      <c r="B94" s="100"/>
      <c r="C94" s="274"/>
      <c r="D94" s="275"/>
      <c r="E94" s="101"/>
      <c r="F94" s="102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276"/>
      <c r="Z94" s="277"/>
      <c r="AA94" s="117"/>
      <c r="AB94" s="110"/>
      <c r="AC94" s="282"/>
    </row>
    <row r="95" spans="1:29" ht="15.75" customHeight="1">
      <c r="A95" s="296"/>
      <c r="B95" s="100"/>
      <c r="C95" s="274"/>
      <c r="D95" s="275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50"/>
      <c r="Y95" s="276"/>
      <c r="Z95" s="277"/>
      <c r="AA95" s="117"/>
      <c r="AB95" s="110"/>
      <c r="AC95" s="282"/>
    </row>
    <row r="96" spans="1:29" ht="15.75" customHeight="1">
      <c r="A96" s="296"/>
      <c r="B96" s="100"/>
      <c r="C96" s="274"/>
      <c r="D96" s="275"/>
      <c r="E96" s="101"/>
      <c r="F96" s="102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276"/>
      <c r="Z96" s="277"/>
      <c r="AA96" s="117"/>
      <c r="AB96" s="110"/>
      <c r="AC96" s="282"/>
    </row>
    <row r="97" spans="1:29" ht="15.75" customHeight="1">
      <c r="A97" s="296"/>
      <c r="B97" s="100"/>
      <c r="C97" s="274"/>
      <c r="D97" s="275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276"/>
      <c r="Z97" s="277"/>
      <c r="AA97" s="117"/>
      <c r="AB97" s="110"/>
      <c r="AC97" s="282"/>
    </row>
    <row r="98" spans="1:29" ht="15.75" customHeight="1">
      <c r="A98" s="296"/>
      <c r="B98" s="100"/>
      <c r="C98" s="274"/>
      <c r="D98" s="275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26"/>
      <c r="X98" s="127"/>
      <c r="Y98" s="276"/>
      <c r="Z98" s="277"/>
      <c r="AA98" s="117"/>
      <c r="AB98" s="110"/>
      <c r="AC98" s="282"/>
    </row>
    <row r="99" spans="1:29" ht="15.75" customHeight="1">
      <c r="A99" s="296"/>
      <c r="B99" s="100"/>
      <c r="C99" s="274"/>
      <c r="D99" s="275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26"/>
      <c r="X99" s="127"/>
      <c r="Y99" s="276"/>
      <c r="Z99" s="277"/>
      <c r="AA99" s="117"/>
      <c r="AB99" s="110"/>
      <c r="AC99" s="282"/>
    </row>
    <row r="100" spans="1:29" ht="15.75" customHeight="1">
      <c r="A100" s="296"/>
      <c r="B100" s="100"/>
      <c r="C100" s="274"/>
      <c r="D100" s="275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26"/>
      <c r="X100" s="127"/>
      <c r="Y100" s="276"/>
      <c r="Z100" s="277"/>
      <c r="AA100" s="117"/>
      <c r="AB100" s="110"/>
      <c r="AC100" s="282"/>
    </row>
    <row r="101" spans="1:29" ht="15.75" customHeight="1">
      <c r="A101" s="296"/>
      <c r="B101" s="100"/>
      <c r="C101" s="274"/>
      <c r="D101" s="275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26"/>
      <c r="X101" s="127"/>
      <c r="Y101" s="276"/>
      <c r="Z101" s="277"/>
      <c r="AA101" s="117"/>
      <c r="AB101" s="110"/>
      <c r="AC101" s="282"/>
    </row>
    <row r="102" spans="1:29" ht="15.75" customHeight="1">
      <c r="A102" s="296"/>
      <c r="B102" s="100"/>
      <c r="C102" s="274"/>
      <c r="D102" s="275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26"/>
      <c r="X102" s="127"/>
      <c r="Y102" s="276"/>
      <c r="Z102" s="277"/>
      <c r="AA102" s="117"/>
      <c r="AB102" s="110"/>
      <c r="AC102" s="282"/>
    </row>
    <row r="103" spans="1:29" ht="15.75" customHeight="1">
      <c r="A103" s="296"/>
      <c r="B103" s="100"/>
      <c r="C103" s="274"/>
      <c r="D103" s="275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26"/>
      <c r="X103" s="127"/>
      <c r="Y103" s="276"/>
      <c r="Z103" s="277"/>
      <c r="AA103" s="117"/>
      <c r="AB103" s="110"/>
      <c r="AC103" s="282"/>
    </row>
    <row r="104" spans="1:29" ht="15.75" customHeight="1">
      <c r="A104" s="296"/>
      <c r="B104" s="100"/>
      <c r="C104" s="274"/>
      <c r="D104" s="275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26"/>
      <c r="X104" s="127"/>
      <c r="Y104" s="276"/>
      <c r="Z104" s="277"/>
      <c r="AA104" s="117"/>
      <c r="AB104" s="110"/>
      <c r="AC104" s="282"/>
    </row>
    <row r="105" spans="1:29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119"/>
      <c r="T105" s="120"/>
      <c r="U105" s="130"/>
      <c r="V105" s="131"/>
      <c r="W105" s="126"/>
      <c r="X105" s="127"/>
      <c r="Y105" s="276"/>
      <c r="Z105" s="277"/>
      <c r="AA105" s="165"/>
      <c r="AB105" s="125"/>
      <c r="AC105" s="282"/>
    </row>
    <row r="106" spans="1:29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24">AVERAGE(I90:I105)</f>
        <v>3.5</v>
      </c>
      <c r="J106" s="137">
        <f t="shared" si="24"/>
        <v>3300</v>
      </c>
      <c r="K106" s="138">
        <f t="shared" ref="K106" si="25">J106/I106</f>
        <v>942.85714285714289</v>
      </c>
      <c r="L106" s="136">
        <f t="shared" ref="L106:M106" si="26">AVERAGE(L90:L105)</f>
        <v>3.5</v>
      </c>
      <c r="M106" s="137">
        <f t="shared" si="26"/>
        <v>2918.6294570328182</v>
      </c>
      <c r="N106" s="138">
        <f>M106/L106</f>
        <v>833.89413058080515</v>
      </c>
      <c r="O106" s="139">
        <f>L106-I106</f>
        <v>0</v>
      </c>
      <c r="P106" s="140">
        <f>N106-K106</f>
        <v>-108.96301227633774</v>
      </c>
      <c r="Q106" s="141">
        <f>N106/K106</f>
        <v>0.88443316879782363</v>
      </c>
      <c r="R106" s="291"/>
      <c r="S106" s="142">
        <f>S90</f>
        <v>0.29166666666666669</v>
      </c>
      <c r="T106" s="143">
        <f>INDEX(T90:T105,COUNTA(T90:T105))</f>
        <v>0.45069444444444445</v>
      </c>
      <c r="U106" s="144"/>
      <c r="V106" s="166"/>
      <c r="W106" s="167"/>
      <c r="X106" s="138"/>
      <c r="Y106" s="279"/>
      <c r="Z106" s="280"/>
      <c r="AA106" s="168">
        <f>M106-J106</f>
        <v>-381.37054296718179</v>
      </c>
      <c r="AB106" s="141">
        <f>M106/J106</f>
        <v>0.88443316879782374</v>
      </c>
      <c r="AC106" s="283"/>
    </row>
    <row r="107" spans="1:29" ht="15.75" customHeight="1">
      <c r="A107" s="284" t="s">
        <v>138</v>
      </c>
      <c r="B107" s="114" t="s">
        <v>114</v>
      </c>
      <c r="C107" s="287" t="s">
        <v>139</v>
      </c>
      <c r="D107" s="288"/>
      <c r="E107" s="147">
        <v>25.64</v>
      </c>
      <c r="F107" s="97">
        <v>1394</v>
      </c>
      <c r="G107" s="148">
        <f t="shared" ref="G107:G110" si="27">E107*F107</f>
        <v>35742.160000000003</v>
      </c>
      <c r="H107" s="149"/>
      <c r="I107" s="150">
        <v>11</v>
      </c>
      <c r="J107" s="151">
        <v>3600</v>
      </c>
      <c r="K107" s="152">
        <f>J107/I107</f>
        <v>327.27272727272725</v>
      </c>
      <c r="L107" s="153">
        <v>11</v>
      </c>
      <c r="M107" s="151">
        <f>F107/V107*60</f>
        <v>3170.1831964624107</v>
      </c>
      <c r="N107" s="152">
        <f>M107/L107</f>
        <v>288.19847240567373</v>
      </c>
      <c r="O107" s="154">
        <f>L107-I107</f>
        <v>0</v>
      </c>
      <c r="P107" s="155">
        <f>N107-K107</f>
        <v>-39.074254867053526</v>
      </c>
      <c r="Q107" s="156">
        <f>N107/K107</f>
        <v>0.88060644346178085</v>
      </c>
      <c r="R107" s="289">
        <f>Q123</f>
        <v>0.87255340851293439</v>
      </c>
      <c r="S107" s="157">
        <v>0.70833333333333337</v>
      </c>
      <c r="T107" s="158">
        <v>0.72665509259259264</v>
      </c>
      <c r="U107" s="159"/>
      <c r="V107" s="160">
        <v>26.383333333333354</v>
      </c>
      <c r="W107" s="158"/>
      <c r="X107" s="169"/>
      <c r="Y107" s="292"/>
      <c r="Z107" s="293"/>
      <c r="AA107" s="115">
        <f>M107-J107</f>
        <v>-429.81680353758929</v>
      </c>
      <c r="AB107" s="156">
        <f>M107/J107</f>
        <v>0.88060644346178074</v>
      </c>
      <c r="AC107" s="281">
        <f>AB123</f>
        <v>0.87255340851293439</v>
      </c>
    </row>
    <row r="108" spans="1:29" ht="15.75" customHeight="1">
      <c r="A108" s="285"/>
      <c r="B108" s="100" t="s">
        <v>114</v>
      </c>
      <c r="C108" s="274" t="s">
        <v>140</v>
      </c>
      <c r="D108" s="275"/>
      <c r="E108" s="101">
        <v>29.52</v>
      </c>
      <c r="F108" s="102">
        <v>1697</v>
      </c>
      <c r="G108" s="103">
        <f t="shared" si="27"/>
        <v>50095.44</v>
      </c>
      <c r="H108" s="26"/>
      <c r="I108" s="104">
        <v>12</v>
      </c>
      <c r="J108" s="105">
        <v>3600</v>
      </c>
      <c r="K108" s="106">
        <f t="shared" si="19"/>
        <v>300</v>
      </c>
      <c r="L108" s="107">
        <v>12</v>
      </c>
      <c r="M108" s="105">
        <f>F108/V108*60</f>
        <v>3134.5305284761553</v>
      </c>
      <c r="N108" s="106">
        <f>M108/L108</f>
        <v>261.21087737301292</v>
      </c>
      <c r="O108" s="108">
        <f>L108-I108</f>
        <v>0</v>
      </c>
      <c r="P108" s="109">
        <f>N108-K108</f>
        <v>-38.78912262698708</v>
      </c>
      <c r="Q108" s="110">
        <f>N108/K108</f>
        <v>0.87070292457670972</v>
      </c>
      <c r="R108" s="290"/>
      <c r="S108" s="47">
        <v>0.72986111111111118</v>
      </c>
      <c r="T108" s="48">
        <v>0.75241898148148145</v>
      </c>
      <c r="U108" s="111">
        <v>4.6166666666666956</v>
      </c>
      <c r="V108" s="112">
        <v>32.483333333333192</v>
      </c>
      <c r="W108" s="113"/>
      <c r="X108" s="13"/>
      <c r="Y108" s="276"/>
      <c r="Z108" s="277"/>
      <c r="AA108" s="117">
        <f>M108-J108</f>
        <v>-465.46947152384473</v>
      </c>
      <c r="AB108" s="110">
        <f>M108/J108</f>
        <v>0.87070292457670984</v>
      </c>
      <c r="AC108" s="282"/>
    </row>
    <row r="109" spans="1:29" ht="15.75" customHeight="1">
      <c r="A109" s="285"/>
      <c r="B109" s="100" t="s">
        <v>114</v>
      </c>
      <c r="C109" s="274" t="s">
        <v>141</v>
      </c>
      <c r="D109" s="275"/>
      <c r="E109" s="101">
        <v>29.85</v>
      </c>
      <c r="F109" s="102">
        <v>1817</v>
      </c>
      <c r="G109" s="103">
        <f t="shared" si="27"/>
        <v>54237.450000000004</v>
      </c>
      <c r="H109" s="26"/>
      <c r="I109" s="104">
        <v>12</v>
      </c>
      <c r="J109" s="105">
        <v>3600</v>
      </c>
      <c r="K109" s="106">
        <f t="shared" si="19"/>
        <v>300</v>
      </c>
      <c r="L109" s="107">
        <v>12</v>
      </c>
      <c r="M109" s="105">
        <f>F109/V109*60</f>
        <v>3135.7622243528335</v>
      </c>
      <c r="N109" s="106">
        <f>M109/L109</f>
        <v>261.31351869606948</v>
      </c>
      <c r="O109" s="108">
        <f>L109-I109</f>
        <v>0</v>
      </c>
      <c r="P109" s="109">
        <f>N109-K109</f>
        <v>-38.68648130393052</v>
      </c>
      <c r="Q109" s="110">
        <f>N109/K109</f>
        <v>0.8710450623202316</v>
      </c>
      <c r="R109" s="290"/>
      <c r="S109" s="47">
        <v>0.75571759259259264</v>
      </c>
      <c r="T109" s="48">
        <v>0.77986111111111112</v>
      </c>
      <c r="U109" s="111">
        <v>4.750000000000103</v>
      </c>
      <c r="V109" s="112">
        <v>34.766666666666609</v>
      </c>
      <c r="W109" s="113"/>
      <c r="X109" s="13"/>
      <c r="Y109" s="276"/>
      <c r="Z109" s="277"/>
      <c r="AA109" s="117">
        <f>M109-J109</f>
        <v>-464.23777564716647</v>
      </c>
      <c r="AB109" s="110">
        <f>M109/J109</f>
        <v>0.87104506232023149</v>
      </c>
      <c r="AC109" s="282"/>
    </row>
    <row r="110" spans="1:29" ht="15.75" customHeight="1">
      <c r="A110" s="285"/>
      <c r="B110" s="100" t="s">
        <v>120</v>
      </c>
      <c r="C110" s="274" t="s">
        <v>142</v>
      </c>
      <c r="D110" s="275"/>
      <c r="E110" s="101">
        <v>28.57</v>
      </c>
      <c r="F110" s="102">
        <v>1504</v>
      </c>
      <c r="G110" s="103">
        <f t="shared" si="27"/>
        <v>42969.279999999999</v>
      </c>
      <c r="H110" s="26"/>
      <c r="I110" s="104">
        <v>12</v>
      </c>
      <c r="J110" s="105">
        <v>3600</v>
      </c>
      <c r="K110" s="106">
        <f t="shared" si="19"/>
        <v>300</v>
      </c>
      <c r="L110" s="107">
        <v>12</v>
      </c>
      <c r="M110" s="105">
        <f>F110/V110*60</f>
        <v>3124.2931332948547</v>
      </c>
      <c r="N110" s="106">
        <f>M110/L110</f>
        <v>260.35776110790454</v>
      </c>
      <c r="O110" s="108">
        <f>L110-I110</f>
        <v>0</v>
      </c>
      <c r="P110" s="109">
        <f>N110-K110</f>
        <v>-39.642238892095463</v>
      </c>
      <c r="Q110" s="110">
        <f>N110/K110</f>
        <v>0.86785920369301517</v>
      </c>
      <c r="R110" s="290"/>
      <c r="S110" s="47">
        <v>0.78410879629629626</v>
      </c>
      <c r="T110" s="48">
        <v>0.8041666666666667</v>
      </c>
      <c r="U110" s="111">
        <v>6.1166666666666103</v>
      </c>
      <c r="V110" s="112">
        <v>28.883333333333425</v>
      </c>
      <c r="W110" s="113"/>
      <c r="X110" s="116"/>
      <c r="Y110" s="276"/>
      <c r="Z110" s="277"/>
      <c r="AA110" s="117">
        <f>M110-J110</f>
        <v>-475.70686670514533</v>
      </c>
      <c r="AB110" s="110">
        <f>M110/J110</f>
        <v>0.86785920369301517</v>
      </c>
      <c r="AC110" s="282"/>
    </row>
    <row r="111" spans="1:29" ht="15.75" customHeight="1">
      <c r="A111" s="285"/>
      <c r="B111" s="100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276"/>
      <c r="Z111" s="277"/>
      <c r="AA111" s="117"/>
      <c r="AB111" s="110"/>
      <c r="AC111" s="282"/>
    </row>
    <row r="112" spans="1:29" ht="15.75" customHeight="1">
      <c r="A112" s="285"/>
      <c r="B112" s="100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50"/>
      <c r="Y112" s="276"/>
      <c r="Z112" s="277"/>
      <c r="AA112" s="117"/>
      <c r="AB112" s="110"/>
      <c r="AC112" s="282"/>
    </row>
    <row r="113" spans="1:29" ht="15.75" customHeight="1">
      <c r="A113" s="285"/>
      <c r="B113" s="100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47"/>
      <c r="T113" s="48"/>
      <c r="U113" s="111"/>
      <c r="V113" s="112"/>
      <c r="W113" s="113"/>
      <c r="X113" s="116"/>
      <c r="Y113" s="276"/>
      <c r="Z113" s="277"/>
      <c r="AA113" s="117"/>
      <c r="AB113" s="110"/>
      <c r="AC113" s="282"/>
    </row>
    <row r="114" spans="1:29" ht="15.75" customHeight="1">
      <c r="A114" s="285"/>
      <c r="B114" s="100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47"/>
      <c r="T114" s="48"/>
      <c r="U114" s="111"/>
      <c r="V114" s="112"/>
      <c r="W114" s="113"/>
      <c r="X114" s="116"/>
      <c r="Y114" s="276"/>
      <c r="Z114" s="277"/>
      <c r="AA114" s="117"/>
      <c r="AB114" s="110"/>
      <c r="AC114" s="282"/>
    </row>
    <row r="115" spans="1:29" ht="15.75" customHeight="1">
      <c r="A115" s="285"/>
      <c r="B115" s="100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47"/>
      <c r="T115" s="48"/>
      <c r="U115" s="111"/>
      <c r="V115" s="112"/>
      <c r="W115" s="126"/>
      <c r="X115" s="127"/>
      <c r="Y115" s="276"/>
      <c r="Z115" s="277"/>
      <c r="AA115" s="117"/>
      <c r="AB115" s="110"/>
      <c r="AC115" s="282"/>
    </row>
    <row r="116" spans="1:29" ht="15.75" customHeight="1">
      <c r="A116" s="285"/>
      <c r="B116" s="100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47"/>
      <c r="T116" s="48"/>
      <c r="U116" s="111"/>
      <c r="V116" s="112"/>
      <c r="W116" s="126"/>
      <c r="X116" s="127"/>
      <c r="Y116" s="276"/>
      <c r="Z116" s="277"/>
      <c r="AA116" s="117"/>
      <c r="AB116" s="110"/>
      <c r="AC116" s="282"/>
    </row>
    <row r="117" spans="1:29" ht="15.75" customHeight="1">
      <c r="A117" s="285"/>
      <c r="B117" s="100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47"/>
      <c r="T117" s="48"/>
      <c r="U117" s="111"/>
      <c r="V117" s="112"/>
      <c r="W117" s="126"/>
      <c r="X117" s="127"/>
      <c r="Y117" s="276"/>
      <c r="Z117" s="277"/>
      <c r="AA117" s="117"/>
      <c r="AB117" s="110"/>
      <c r="AC117" s="282"/>
    </row>
    <row r="118" spans="1:29" ht="15.75" customHeight="1">
      <c r="A118" s="285"/>
      <c r="B118" s="100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47"/>
      <c r="T118" s="48"/>
      <c r="U118" s="111"/>
      <c r="V118" s="112"/>
      <c r="W118" s="126"/>
      <c r="X118" s="127"/>
      <c r="Y118" s="276"/>
      <c r="Z118" s="277"/>
      <c r="AA118" s="117"/>
      <c r="AB118" s="110"/>
      <c r="AC118" s="282"/>
    </row>
    <row r="119" spans="1:29" ht="15.75" customHeight="1">
      <c r="A119" s="285"/>
      <c r="B119" s="100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47"/>
      <c r="T119" s="48"/>
      <c r="U119" s="111"/>
      <c r="V119" s="112"/>
      <c r="W119" s="126"/>
      <c r="X119" s="127"/>
      <c r="Y119" s="276"/>
      <c r="Z119" s="277"/>
      <c r="AA119" s="117"/>
      <c r="AB119" s="110"/>
      <c r="AC119" s="282"/>
    </row>
    <row r="120" spans="1:29" ht="15.75" customHeight="1">
      <c r="A120" s="285"/>
      <c r="B120" s="100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47"/>
      <c r="T120" s="48"/>
      <c r="U120" s="111"/>
      <c r="V120" s="112"/>
      <c r="W120" s="126"/>
      <c r="X120" s="127"/>
      <c r="Y120" s="276"/>
      <c r="Z120" s="277"/>
      <c r="AA120" s="117"/>
      <c r="AB120" s="110"/>
      <c r="AC120" s="282"/>
    </row>
    <row r="121" spans="1:29" ht="15.75" customHeight="1">
      <c r="A121" s="285"/>
      <c r="B121" s="100"/>
      <c r="C121" s="274"/>
      <c r="D121" s="275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47"/>
      <c r="T121" s="48"/>
      <c r="U121" s="111"/>
      <c r="V121" s="112"/>
      <c r="W121" s="126"/>
      <c r="X121" s="127"/>
      <c r="Y121" s="276"/>
      <c r="Z121" s="277"/>
      <c r="AA121" s="117"/>
      <c r="AB121" s="110"/>
      <c r="AC121" s="282"/>
    </row>
    <row r="122" spans="1:29" ht="15.75" customHeight="1">
      <c r="A122" s="285"/>
      <c r="B122" s="100"/>
      <c r="C122" s="274"/>
      <c r="D122" s="275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276"/>
      <c r="Z122" s="277"/>
      <c r="AA122" s="165"/>
      <c r="AB122" s="125"/>
      <c r="AC122" s="282"/>
    </row>
    <row r="123" spans="1:29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28">AVERAGE(I107:I122)</f>
        <v>11.75</v>
      </c>
      <c r="J123" s="137">
        <f t="shared" si="28"/>
        <v>3600</v>
      </c>
      <c r="K123" s="138">
        <f t="shared" ref="K123" si="29">J123/I123</f>
        <v>306.38297872340428</v>
      </c>
      <c r="L123" s="136">
        <f t="shared" ref="L123:M123" si="30">AVERAGE(L107:L122)</f>
        <v>11.75</v>
      </c>
      <c r="M123" s="137">
        <f t="shared" si="30"/>
        <v>3141.1922706465639</v>
      </c>
      <c r="N123" s="138">
        <f>M123/L123</f>
        <v>267.33551239545227</v>
      </c>
      <c r="O123" s="139">
        <f>L123-I123</f>
        <v>0</v>
      </c>
      <c r="P123" s="140">
        <f>N123-K123</f>
        <v>-39.047466327952009</v>
      </c>
      <c r="Q123" s="141">
        <f>N123/K123</f>
        <v>0.87255340851293439</v>
      </c>
      <c r="R123" s="291"/>
      <c r="S123" s="142">
        <f>S107</f>
        <v>0.70833333333333337</v>
      </c>
      <c r="T123" s="143">
        <f>INDEX(T107:T122,COUNTA(T107:T122))</f>
        <v>0.8041666666666667</v>
      </c>
      <c r="U123" s="144"/>
      <c r="V123" s="166"/>
      <c r="W123" s="167"/>
      <c r="X123" s="138"/>
      <c r="Y123" s="279"/>
      <c r="Z123" s="280"/>
      <c r="AA123" s="168">
        <f>M123-J123</f>
        <v>-458.80772935343612</v>
      </c>
      <c r="AB123" s="141">
        <f>M123/J123</f>
        <v>0.87255340851293439</v>
      </c>
      <c r="AC123" s="283"/>
    </row>
    <row r="124" spans="1:29" ht="15.75" customHeight="1">
      <c r="A124" s="294" t="s">
        <v>143</v>
      </c>
      <c r="B124" s="114" t="s">
        <v>120</v>
      </c>
      <c r="C124" s="287" t="s">
        <v>212</v>
      </c>
      <c r="D124" s="288"/>
      <c r="E124" s="147">
        <v>22.48</v>
      </c>
      <c r="F124" s="97">
        <v>1881</v>
      </c>
      <c r="G124" s="148">
        <f t="shared" ref="G124:G127" si="31">E124*F124</f>
        <v>42284.88</v>
      </c>
      <c r="H124" s="149"/>
      <c r="I124" s="150">
        <v>5</v>
      </c>
      <c r="J124" s="151">
        <v>3000</v>
      </c>
      <c r="K124" s="152">
        <f>J124/I124</f>
        <v>600</v>
      </c>
      <c r="L124" s="153">
        <v>5</v>
      </c>
      <c r="M124" s="151">
        <f>F124/V124*60</f>
        <v>2663.8867033831621</v>
      </c>
      <c r="N124" s="152">
        <f>M124/L124</f>
        <v>532.77734067663243</v>
      </c>
      <c r="O124" s="154">
        <f>L124-I124</f>
        <v>0</v>
      </c>
      <c r="P124" s="155">
        <f>N124-K124</f>
        <v>-67.222659323367566</v>
      </c>
      <c r="Q124" s="156">
        <f>N124/K124</f>
        <v>0.88796223446105405</v>
      </c>
      <c r="R124" s="289">
        <f>Q140</f>
        <v>0.89243790666171363</v>
      </c>
      <c r="S124" s="157">
        <v>0.70833333333333337</v>
      </c>
      <c r="T124" s="158">
        <v>0.73775462962962968</v>
      </c>
      <c r="U124" s="159"/>
      <c r="V124" s="160">
        <v>42.366666666666681</v>
      </c>
      <c r="W124" s="161"/>
      <c r="X124" s="162"/>
      <c r="Y124" s="292"/>
      <c r="Z124" s="293"/>
      <c r="AA124" s="115">
        <f>M124-J124</f>
        <v>-336.11329661683794</v>
      </c>
      <c r="AB124" s="156">
        <f>M124/J124</f>
        <v>0.88796223446105405</v>
      </c>
      <c r="AC124" s="281">
        <f>AB140</f>
        <v>0.89243790666171363</v>
      </c>
    </row>
    <row r="125" spans="1:29" ht="15.75" customHeight="1">
      <c r="A125" s="295"/>
      <c r="B125" s="100" t="s">
        <v>120</v>
      </c>
      <c r="C125" s="274" t="s">
        <v>147</v>
      </c>
      <c r="D125" s="275"/>
      <c r="E125" s="101">
        <v>24.54</v>
      </c>
      <c r="F125" s="102">
        <v>2276</v>
      </c>
      <c r="G125" s="103">
        <f t="shared" si="31"/>
        <v>55853.04</v>
      </c>
      <c r="H125" s="26"/>
      <c r="I125" s="104">
        <v>4</v>
      </c>
      <c r="J125" s="105">
        <v>3000</v>
      </c>
      <c r="K125" s="106">
        <f t="shared" ref="K125:K127" si="32">J125/I125</f>
        <v>750</v>
      </c>
      <c r="L125" s="107">
        <v>4</v>
      </c>
      <c r="M125" s="105">
        <f>F125/V125*60</f>
        <v>2664.585365853658</v>
      </c>
      <c r="N125" s="106">
        <f>M125/L125</f>
        <v>666.1463414634145</v>
      </c>
      <c r="O125" s="108">
        <f>L125-I125</f>
        <v>0</v>
      </c>
      <c r="P125" s="109">
        <f>N125-K125</f>
        <v>-83.853658536585499</v>
      </c>
      <c r="Q125" s="110">
        <f>N125/K125</f>
        <v>0.8881951219512193</v>
      </c>
      <c r="R125" s="290"/>
      <c r="S125" s="47">
        <v>0.74097222222222225</v>
      </c>
      <c r="T125" s="48">
        <v>0.77656250000000004</v>
      </c>
      <c r="U125" s="111">
        <v>4.6333333333333115</v>
      </c>
      <c r="V125" s="112">
        <v>51.250000000000014</v>
      </c>
      <c r="W125" s="113"/>
      <c r="X125" s="116"/>
      <c r="Y125" s="276"/>
      <c r="Z125" s="277"/>
      <c r="AA125" s="117">
        <f>M125-J125</f>
        <v>-335.414634146342</v>
      </c>
      <c r="AB125" s="110">
        <f>M125/J125</f>
        <v>0.8881951219512193</v>
      </c>
      <c r="AC125" s="282"/>
    </row>
    <row r="126" spans="1:29" ht="15.75" customHeight="1">
      <c r="A126" s="295"/>
      <c r="B126" s="100" t="s">
        <v>120</v>
      </c>
      <c r="C126" s="274" t="s">
        <v>144</v>
      </c>
      <c r="D126" s="275"/>
      <c r="E126" s="101">
        <v>16.7</v>
      </c>
      <c r="F126" s="102">
        <v>1446</v>
      </c>
      <c r="G126" s="103">
        <f t="shared" si="31"/>
        <v>24148.2</v>
      </c>
      <c r="H126" s="26"/>
      <c r="I126" s="104">
        <v>3</v>
      </c>
      <c r="J126" s="105">
        <v>3300</v>
      </c>
      <c r="K126" s="106">
        <f t="shared" si="32"/>
        <v>1100</v>
      </c>
      <c r="L126" s="107">
        <v>3</v>
      </c>
      <c r="M126" s="105">
        <f>F126/V126*60</f>
        <v>2957.7272727272725</v>
      </c>
      <c r="N126" s="106">
        <f>M126/L126</f>
        <v>985.90909090909088</v>
      </c>
      <c r="O126" s="108">
        <f>L126-I126</f>
        <v>0</v>
      </c>
      <c r="P126" s="109">
        <f>N126-K126</f>
        <v>-114.09090909090912</v>
      </c>
      <c r="Q126" s="110">
        <f>N126/K126</f>
        <v>0.89628099173553721</v>
      </c>
      <c r="R126" s="290"/>
      <c r="S126" s="47">
        <v>0.77986111111111112</v>
      </c>
      <c r="T126" s="48">
        <v>0.80023148148148149</v>
      </c>
      <c r="U126" s="111">
        <v>4.7499999999999432</v>
      </c>
      <c r="V126" s="112">
        <v>29.333333333333336</v>
      </c>
      <c r="W126" s="113"/>
      <c r="X126" s="116"/>
      <c r="Y126" s="276"/>
      <c r="Z126" s="277"/>
      <c r="AA126" s="117">
        <f>M126-J126</f>
        <v>-342.27272727272748</v>
      </c>
      <c r="AB126" s="110">
        <f>M126/J126</f>
        <v>0.8962809917355371</v>
      </c>
      <c r="AC126" s="282"/>
    </row>
    <row r="127" spans="1:29" ht="15.75" customHeight="1">
      <c r="A127" s="295"/>
      <c r="B127" s="100" t="s">
        <v>120</v>
      </c>
      <c r="C127" s="274" t="s">
        <v>149</v>
      </c>
      <c r="D127" s="275"/>
      <c r="E127" s="101">
        <v>17.89</v>
      </c>
      <c r="F127" s="102">
        <v>5147</v>
      </c>
      <c r="G127" s="103">
        <f t="shared" si="31"/>
        <v>92079.83</v>
      </c>
      <c r="H127" s="26"/>
      <c r="I127" s="104">
        <v>4</v>
      </c>
      <c r="J127" s="105">
        <v>3300</v>
      </c>
      <c r="K127" s="106">
        <f t="shared" si="32"/>
        <v>825</v>
      </c>
      <c r="L127" s="107">
        <v>4</v>
      </c>
      <c r="M127" s="105">
        <f>F127/V127*60</f>
        <v>2958.5182819734978</v>
      </c>
      <c r="N127" s="106">
        <f>M127/L127</f>
        <v>739.62957049337444</v>
      </c>
      <c r="O127" s="108">
        <f>L127-I127</f>
        <v>0</v>
      </c>
      <c r="P127" s="109">
        <f>N127-K127</f>
        <v>-85.370429506625555</v>
      </c>
      <c r="Q127" s="110">
        <f>N127/K127</f>
        <v>0.89652069150712055</v>
      </c>
      <c r="R127" s="290"/>
      <c r="S127" s="47">
        <v>0.80347222222222225</v>
      </c>
      <c r="T127" s="48">
        <v>0.87596064814814811</v>
      </c>
      <c r="U127" s="111">
        <v>4.6666666666667034</v>
      </c>
      <c r="V127" s="112">
        <v>104.38333333333324</v>
      </c>
      <c r="W127" s="113"/>
      <c r="X127" s="116"/>
      <c r="Y127" s="276"/>
      <c r="Z127" s="277"/>
      <c r="AA127" s="117">
        <f>M127-J127</f>
        <v>-341.48171802650222</v>
      </c>
      <c r="AB127" s="110">
        <f>M127/J127</f>
        <v>0.89652069150712055</v>
      </c>
      <c r="AC127" s="282"/>
    </row>
    <row r="128" spans="1:29" ht="15.75" customHeight="1">
      <c r="A128" s="296"/>
      <c r="B128" s="100"/>
      <c r="C128" s="274"/>
      <c r="D128" s="275"/>
      <c r="E128" s="101"/>
      <c r="F128" s="102"/>
      <c r="G128" s="103"/>
      <c r="H128" s="13"/>
      <c r="I128" s="104"/>
      <c r="J128" s="105"/>
      <c r="K128" s="106"/>
      <c r="L128" s="118"/>
      <c r="M128" s="105"/>
      <c r="N128" s="106"/>
      <c r="O128" s="108"/>
      <c r="P128" s="109"/>
      <c r="Q128" s="110"/>
      <c r="R128" s="290"/>
      <c r="S128" s="47"/>
      <c r="T128" s="48"/>
      <c r="U128" s="111"/>
      <c r="V128" s="112"/>
      <c r="W128" s="113"/>
      <c r="X128" s="116"/>
      <c r="Y128" s="276"/>
      <c r="Z128" s="277"/>
      <c r="AA128" s="117"/>
      <c r="AB128" s="110"/>
      <c r="AC128" s="282"/>
    </row>
    <row r="129" spans="1:29" ht="15.75" customHeight="1">
      <c r="A129" s="296"/>
      <c r="B129" s="100"/>
      <c r="C129" s="274"/>
      <c r="D129" s="275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0"/>
      <c r="S129" s="47"/>
      <c r="T129" s="48"/>
      <c r="U129" s="111"/>
      <c r="V129" s="112"/>
      <c r="W129" s="113"/>
      <c r="X129" s="116"/>
      <c r="Y129" s="276"/>
      <c r="Z129" s="277"/>
      <c r="AA129" s="117"/>
      <c r="AB129" s="110"/>
      <c r="AC129" s="282"/>
    </row>
    <row r="130" spans="1:29" ht="15.75" customHeight="1">
      <c r="A130" s="296"/>
      <c r="B130" s="100"/>
      <c r="C130" s="274"/>
      <c r="D130" s="275"/>
      <c r="E130" s="101"/>
      <c r="F130" s="102"/>
      <c r="G130" s="121"/>
      <c r="H130" s="62"/>
      <c r="I130" s="104"/>
      <c r="J130" s="105"/>
      <c r="K130" s="106"/>
      <c r="L130" s="118"/>
      <c r="M130" s="105"/>
      <c r="N130" s="106"/>
      <c r="O130" s="123"/>
      <c r="P130" s="124"/>
      <c r="Q130" s="125"/>
      <c r="R130" s="290"/>
      <c r="S130" s="47"/>
      <c r="T130" s="48"/>
      <c r="U130" s="111"/>
      <c r="V130" s="112"/>
      <c r="W130" s="113"/>
      <c r="X130" s="116"/>
      <c r="Y130" s="276"/>
      <c r="Z130" s="277"/>
      <c r="AA130" s="117"/>
      <c r="AB130" s="110"/>
      <c r="AC130" s="282"/>
    </row>
    <row r="131" spans="1:29" ht="15.75" customHeight="1">
      <c r="A131" s="296"/>
      <c r="B131" s="100"/>
      <c r="C131" s="274"/>
      <c r="D131" s="275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0"/>
      <c r="S131" s="47"/>
      <c r="T131" s="48"/>
      <c r="U131" s="111"/>
      <c r="V131" s="112"/>
      <c r="W131" s="113"/>
      <c r="X131" s="116"/>
      <c r="Y131" s="276"/>
      <c r="Z131" s="277"/>
      <c r="AA131" s="117"/>
      <c r="AB131" s="110"/>
      <c r="AC131" s="282"/>
    </row>
    <row r="132" spans="1:29" ht="15.75" customHeight="1">
      <c r="A132" s="296"/>
      <c r="B132" s="100"/>
      <c r="C132" s="274"/>
      <c r="D132" s="275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0"/>
      <c r="S132" s="47"/>
      <c r="T132" s="48"/>
      <c r="U132" s="111"/>
      <c r="V132" s="112"/>
      <c r="W132" s="113"/>
      <c r="X132" s="116"/>
      <c r="Y132" s="276"/>
      <c r="Z132" s="277"/>
      <c r="AA132" s="117"/>
      <c r="AB132" s="110"/>
      <c r="AC132" s="282"/>
    </row>
    <row r="133" spans="1:29" ht="15.75" customHeight="1">
      <c r="A133" s="296"/>
      <c r="B133" s="100"/>
      <c r="C133" s="274"/>
      <c r="D133" s="275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0"/>
      <c r="S133" s="47"/>
      <c r="T133" s="48"/>
      <c r="U133" s="111"/>
      <c r="V133" s="112"/>
      <c r="W133" s="113"/>
      <c r="X133" s="116"/>
      <c r="Y133" s="276"/>
      <c r="Z133" s="277"/>
      <c r="AA133" s="117"/>
      <c r="AB133" s="110"/>
      <c r="AC133" s="282"/>
    </row>
    <row r="134" spans="1:29" ht="15.75" customHeight="1">
      <c r="A134" s="296"/>
      <c r="B134" s="100"/>
      <c r="C134" s="274"/>
      <c r="D134" s="275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0"/>
      <c r="S134" s="47"/>
      <c r="T134" s="48"/>
      <c r="U134" s="111"/>
      <c r="V134" s="112"/>
      <c r="W134" s="113"/>
      <c r="X134" s="116"/>
      <c r="Y134" s="276"/>
      <c r="Z134" s="277"/>
      <c r="AA134" s="117"/>
      <c r="AB134" s="110"/>
      <c r="AC134" s="282"/>
    </row>
    <row r="135" spans="1:29" ht="15.75" customHeight="1">
      <c r="A135" s="296"/>
      <c r="B135" s="100"/>
      <c r="C135" s="274"/>
      <c r="D135" s="275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0"/>
      <c r="S135" s="47"/>
      <c r="T135" s="48"/>
      <c r="U135" s="111"/>
      <c r="V135" s="112"/>
      <c r="W135" s="113"/>
      <c r="X135" s="116"/>
      <c r="Y135" s="276"/>
      <c r="Z135" s="277"/>
      <c r="AA135" s="117"/>
      <c r="AB135" s="110"/>
      <c r="AC135" s="282"/>
    </row>
    <row r="136" spans="1:29" ht="15.75" customHeight="1">
      <c r="A136" s="296"/>
      <c r="B136" s="100"/>
      <c r="C136" s="274"/>
      <c r="D136" s="275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0"/>
      <c r="S136" s="47"/>
      <c r="T136" s="48"/>
      <c r="U136" s="111"/>
      <c r="V136" s="112"/>
      <c r="W136" s="113"/>
      <c r="X136" s="116"/>
      <c r="Y136" s="276"/>
      <c r="Z136" s="277"/>
      <c r="AA136" s="117"/>
      <c r="AB136" s="110"/>
      <c r="AC136" s="282"/>
    </row>
    <row r="137" spans="1:29" ht="15.75" customHeight="1">
      <c r="A137" s="296"/>
      <c r="B137" s="100"/>
      <c r="C137" s="274"/>
      <c r="D137" s="275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0"/>
      <c r="S137" s="47"/>
      <c r="T137" s="48"/>
      <c r="U137" s="111"/>
      <c r="V137" s="112"/>
      <c r="W137" s="113"/>
      <c r="X137" s="116"/>
      <c r="Y137" s="276"/>
      <c r="Z137" s="277"/>
      <c r="AA137" s="117"/>
      <c r="AB137" s="110"/>
      <c r="AC137" s="282"/>
    </row>
    <row r="138" spans="1:29" ht="15.75" customHeight="1">
      <c r="A138" s="296"/>
      <c r="B138" s="100"/>
      <c r="C138" s="274"/>
      <c r="D138" s="275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0"/>
      <c r="S138" s="47"/>
      <c r="T138" s="48"/>
      <c r="U138" s="111"/>
      <c r="V138" s="112"/>
      <c r="W138" s="113"/>
      <c r="X138" s="116"/>
      <c r="Y138" s="276"/>
      <c r="Z138" s="277"/>
      <c r="AA138" s="117"/>
      <c r="AB138" s="110"/>
      <c r="AC138" s="282"/>
    </row>
    <row r="139" spans="1:29" ht="15.75" customHeight="1">
      <c r="A139" s="296"/>
      <c r="B139" s="100"/>
      <c r="C139" s="274"/>
      <c r="D139" s="275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0"/>
      <c r="S139" s="119"/>
      <c r="T139" s="120"/>
      <c r="U139" s="130"/>
      <c r="V139" s="131"/>
      <c r="W139" s="126"/>
      <c r="X139" s="127"/>
      <c r="Y139" s="276"/>
      <c r="Z139" s="277"/>
      <c r="AA139" s="165"/>
      <c r="AB139" s="125"/>
      <c r="AC139" s="282"/>
    </row>
    <row r="140" spans="1:29" ht="15.75" customHeight="1" thickBot="1">
      <c r="A140" s="297"/>
      <c r="B140" s="133" t="s">
        <v>117</v>
      </c>
      <c r="C140" s="278"/>
      <c r="D140" s="278"/>
      <c r="E140" s="134"/>
      <c r="F140" s="99"/>
      <c r="G140" s="135"/>
      <c r="H140" s="69"/>
      <c r="I140" s="136">
        <f t="shared" ref="I140:J140" si="33">AVERAGE(I124:I139)</f>
        <v>4</v>
      </c>
      <c r="J140" s="137">
        <f t="shared" si="33"/>
        <v>3150</v>
      </c>
      <c r="K140" s="138">
        <f t="shared" ref="K140" si="34">J140/I140</f>
        <v>787.5</v>
      </c>
      <c r="L140" s="136">
        <f t="shared" ref="L140:M140" si="35">AVERAGE(L124:L139)</f>
        <v>4</v>
      </c>
      <c r="M140" s="137">
        <f t="shared" si="35"/>
        <v>2811.1794059843978</v>
      </c>
      <c r="N140" s="138">
        <f>M140/L140</f>
        <v>702.79485149609945</v>
      </c>
      <c r="O140" s="139">
        <f>L140-I140</f>
        <v>0</v>
      </c>
      <c r="P140" s="140">
        <f>N140-K140</f>
        <v>-84.705148503900546</v>
      </c>
      <c r="Q140" s="141">
        <f>N140/K140</f>
        <v>0.89243790666171363</v>
      </c>
      <c r="R140" s="291"/>
      <c r="S140" s="142">
        <f>S124</f>
        <v>0.70833333333333337</v>
      </c>
      <c r="T140" s="143">
        <f>INDEX(T124:T139,COUNTA(T124:T139))</f>
        <v>0.87596064814814811</v>
      </c>
      <c r="U140" s="144"/>
      <c r="V140" s="166"/>
      <c r="W140" s="99"/>
      <c r="X140" s="69"/>
      <c r="Y140" s="279"/>
      <c r="Z140" s="280"/>
      <c r="AA140" s="168">
        <f>M140-J140</f>
        <v>-338.82059401560218</v>
      </c>
      <c r="AB140" s="141">
        <f>M140/J140</f>
        <v>0.89243790666171363</v>
      </c>
      <c r="AC140" s="283"/>
    </row>
    <row r="141" spans="1:29" ht="15.75" customHeight="1">
      <c r="A141" s="284" t="s">
        <v>148</v>
      </c>
      <c r="B141" s="114" t="s">
        <v>120</v>
      </c>
      <c r="C141" s="287" t="s">
        <v>146</v>
      </c>
      <c r="D141" s="288"/>
      <c r="E141" s="147">
        <v>22.28</v>
      </c>
      <c r="F141" s="97">
        <v>1609</v>
      </c>
      <c r="G141" s="148">
        <f t="shared" ref="G141:G143" si="36">E141*F141</f>
        <v>35848.520000000004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>F141/V141*60</f>
        <v>2953.7990821009789</v>
      </c>
      <c r="N141" s="152">
        <f>M141/L141</f>
        <v>590.75981642019576</v>
      </c>
      <c r="O141" s="154">
        <f>L141-I141</f>
        <v>0</v>
      </c>
      <c r="P141" s="155">
        <f>N141-K141</f>
        <v>-69.240183579804238</v>
      </c>
      <c r="Q141" s="156">
        <f>N141/K141</f>
        <v>0.89509063093969055</v>
      </c>
      <c r="R141" s="289">
        <f>Q157</f>
        <v>0.89593765107554102</v>
      </c>
      <c r="S141" s="157">
        <v>0.70855324074074078</v>
      </c>
      <c r="T141" s="158">
        <v>0.73124999999999996</v>
      </c>
      <c r="U141" s="159"/>
      <c r="V141" s="160">
        <v>32.683333333333223</v>
      </c>
      <c r="W141" s="161"/>
      <c r="X141" s="162"/>
      <c r="Y141" s="292"/>
      <c r="Z141" s="293"/>
      <c r="AA141" s="115">
        <f>M141-J141</f>
        <v>-346.20091789902108</v>
      </c>
      <c r="AB141" s="156">
        <f>M141/J141</f>
        <v>0.89509063093969055</v>
      </c>
      <c r="AC141" s="281">
        <f>AB157</f>
        <v>0.89593765107554091</v>
      </c>
    </row>
    <row r="142" spans="1:29" ht="15.75" customHeight="1">
      <c r="A142" s="285"/>
      <c r="B142" s="100" t="s">
        <v>120</v>
      </c>
      <c r="C142" s="274" t="s">
        <v>145</v>
      </c>
      <c r="D142" s="275"/>
      <c r="E142" s="101">
        <v>18.18</v>
      </c>
      <c r="F142" s="102">
        <v>712</v>
      </c>
      <c r="G142" s="103">
        <f t="shared" si="36"/>
        <v>12944.16</v>
      </c>
      <c r="H142" s="26"/>
      <c r="I142" s="104">
        <v>4</v>
      </c>
      <c r="J142" s="105">
        <v>3300</v>
      </c>
      <c r="K142" s="106">
        <f t="shared" ref="K142:K180" si="37">J142/I142</f>
        <v>825</v>
      </c>
      <c r="L142" s="107">
        <v>4</v>
      </c>
      <c r="M142" s="105">
        <f>F142/V142*60</f>
        <v>2959.8152424942446</v>
      </c>
      <c r="N142" s="106">
        <f>M142/L142</f>
        <v>739.95381062356114</v>
      </c>
      <c r="O142" s="108">
        <f>L142-I142</f>
        <v>0</v>
      </c>
      <c r="P142" s="109">
        <f>N142-K142</f>
        <v>-85.046189376438861</v>
      </c>
      <c r="Q142" s="110">
        <f>N142/K142</f>
        <v>0.89691370984674079</v>
      </c>
      <c r="R142" s="290"/>
      <c r="S142" s="47">
        <v>0.73472222222222228</v>
      </c>
      <c r="T142" s="48">
        <v>0.74474537037037036</v>
      </c>
      <c r="U142" s="111">
        <v>5.0000000000001421</v>
      </c>
      <c r="V142" s="112">
        <v>14.433333333333245</v>
      </c>
      <c r="W142" s="113"/>
      <c r="X142" s="116"/>
      <c r="Y142" s="276"/>
      <c r="Z142" s="277"/>
      <c r="AA142" s="117">
        <f>M142-J142</f>
        <v>-340.18475750575544</v>
      </c>
      <c r="AB142" s="110">
        <f>M142/J142</f>
        <v>0.89691370984674079</v>
      </c>
      <c r="AC142" s="282"/>
    </row>
    <row r="143" spans="1:29" ht="15.75" customHeight="1">
      <c r="A143" s="285"/>
      <c r="B143" s="100" t="s">
        <v>120</v>
      </c>
      <c r="C143" s="274" t="s">
        <v>150</v>
      </c>
      <c r="D143" s="275"/>
      <c r="E143" s="101">
        <v>16.66</v>
      </c>
      <c r="F143" s="102">
        <v>7801</v>
      </c>
      <c r="G143" s="103">
        <f t="shared" si="36"/>
        <v>129964.66</v>
      </c>
      <c r="H143" s="26"/>
      <c r="I143" s="104">
        <v>4</v>
      </c>
      <c r="J143" s="105">
        <v>3300</v>
      </c>
      <c r="K143" s="106">
        <f t="shared" si="37"/>
        <v>825</v>
      </c>
      <c r="L143" s="107">
        <v>4</v>
      </c>
      <c r="M143" s="105">
        <f>F143/V143*60</f>
        <v>2956.1684210526309</v>
      </c>
      <c r="N143" s="106">
        <f>M143/L143</f>
        <v>739.04210526315774</v>
      </c>
      <c r="O143" s="108">
        <f>L143-I143</f>
        <v>0</v>
      </c>
      <c r="P143" s="109">
        <f>N143-K143</f>
        <v>-85.957894736842263</v>
      </c>
      <c r="Q143" s="110">
        <f>N143/K143</f>
        <v>0.89580861244019117</v>
      </c>
      <c r="R143" s="290"/>
      <c r="S143" s="47">
        <v>0.74861111111111112</v>
      </c>
      <c r="T143" s="48">
        <v>0.85856481481481484</v>
      </c>
      <c r="U143" s="111">
        <v>5.5666666666666842</v>
      </c>
      <c r="V143" s="112">
        <v>158.33333333333337</v>
      </c>
      <c r="W143" s="113"/>
      <c r="X143" s="116"/>
      <c r="Y143" s="276"/>
      <c r="Z143" s="277"/>
      <c r="AA143" s="117">
        <f>M143-J143</f>
        <v>-343.83157894736905</v>
      </c>
      <c r="AB143" s="110">
        <f>M143/J143</f>
        <v>0.89580861244019117</v>
      </c>
      <c r="AC143" s="282"/>
    </row>
    <row r="144" spans="1:29" ht="15.75" customHeight="1">
      <c r="A144" s="285"/>
      <c r="B144" s="100"/>
      <c r="C144" s="274"/>
      <c r="D144" s="275"/>
      <c r="E144" s="101"/>
      <c r="F144" s="102"/>
      <c r="G144" s="103"/>
      <c r="H144" s="26"/>
      <c r="I144" s="104"/>
      <c r="J144" s="105"/>
      <c r="K144" s="106"/>
      <c r="L144" s="107"/>
      <c r="M144" s="105"/>
      <c r="N144" s="106"/>
      <c r="O144" s="108"/>
      <c r="P144" s="109"/>
      <c r="Q144" s="110"/>
      <c r="R144" s="290"/>
      <c r="S144" s="47"/>
      <c r="T144" s="48"/>
      <c r="U144" s="111"/>
      <c r="V144" s="112"/>
      <c r="W144" s="113"/>
      <c r="X144" s="116"/>
      <c r="Y144" s="276"/>
      <c r="Z144" s="277"/>
      <c r="AA144" s="117"/>
      <c r="AB144" s="110"/>
      <c r="AC144" s="282"/>
    </row>
    <row r="145" spans="1:29" ht="15.75" customHeight="1">
      <c r="A145" s="285"/>
      <c r="B145" s="100"/>
      <c r="C145" s="274"/>
      <c r="D145" s="275"/>
      <c r="E145" s="101"/>
      <c r="F145" s="102"/>
      <c r="G145" s="103"/>
      <c r="H145" s="13"/>
      <c r="I145" s="104"/>
      <c r="J145" s="105"/>
      <c r="K145" s="106"/>
      <c r="L145" s="118"/>
      <c r="M145" s="105"/>
      <c r="N145" s="106"/>
      <c r="O145" s="108"/>
      <c r="P145" s="109"/>
      <c r="Q145" s="110"/>
      <c r="R145" s="290"/>
      <c r="S145" s="47"/>
      <c r="T145" s="48"/>
      <c r="U145" s="111"/>
      <c r="V145" s="112"/>
      <c r="W145" s="113"/>
      <c r="X145" s="116"/>
      <c r="Y145" s="276"/>
      <c r="Z145" s="277"/>
      <c r="AA145" s="117"/>
      <c r="AB145" s="110"/>
      <c r="AC145" s="282"/>
    </row>
    <row r="146" spans="1:29" ht="15.75" customHeight="1">
      <c r="A146" s="285"/>
      <c r="B146" s="100"/>
      <c r="C146" s="274"/>
      <c r="D146" s="275"/>
      <c r="E146" s="101"/>
      <c r="F146" s="102"/>
      <c r="G146" s="121"/>
      <c r="H146" s="122"/>
      <c r="I146" s="104"/>
      <c r="J146" s="105"/>
      <c r="K146" s="106"/>
      <c r="L146" s="107"/>
      <c r="M146" s="105"/>
      <c r="N146" s="106"/>
      <c r="O146" s="108"/>
      <c r="P146" s="109"/>
      <c r="Q146" s="110"/>
      <c r="R146" s="290"/>
      <c r="S146" s="47"/>
      <c r="T146" s="48"/>
      <c r="U146" s="111"/>
      <c r="V146" s="112"/>
      <c r="W146" s="113"/>
      <c r="X146" s="116"/>
      <c r="Y146" s="276"/>
      <c r="Z146" s="277"/>
      <c r="AA146" s="117"/>
      <c r="AB146" s="110"/>
      <c r="AC146" s="282"/>
    </row>
    <row r="147" spans="1:29" ht="15.75" customHeight="1">
      <c r="A147" s="285"/>
      <c r="B147" s="100"/>
      <c r="C147" s="274"/>
      <c r="D147" s="275"/>
      <c r="E147" s="101"/>
      <c r="F147" s="102"/>
      <c r="G147" s="121"/>
      <c r="H147" s="62"/>
      <c r="I147" s="104"/>
      <c r="J147" s="105"/>
      <c r="K147" s="106"/>
      <c r="L147" s="118"/>
      <c r="M147" s="105"/>
      <c r="N147" s="106"/>
      <c r="O147" s="123"/>
      <c r="P147" s="124"/>
      <c r="Q147" s="125"/>
      <c r="R147" s="290"/>
      <c r="S147" s="47"/>
      <c r="T147" s="48"/>
      <c r="U147" s="111"/>
      <c r="V147" s="112"/>
      <c r="W147" s="113"/>
      <c r="X147" s="116"/>
      <c r="Y147" s="276"/>
      <c r="Z147" s="277"/>
      <c r="AA147" s="117"/>
      <c r="AB147" s="110"/>
      <c r="AC147" s="282"/>
    </row>
    <row r="148" spans="1:29" ht="15.75" customHeight="1">
      <c r="A148" s="285"/>
      <c r="B148" s="100"/>
      <c r="C148" s="274"/>
      <c r="D148" s="275"/>
      <c r="E148" s="101"/>
      <c r="F148" s="102"/>
      <c r="G148" s="121"/>
      <c r="H148" s="62"/>
      <c r="I148" s="104"/>
      <c r="J148" s="105"/>
      <c r="K148" s="106"/>
      <c r="L148" s="118"/>
      <c r="M148" s="105"/>
      <c r="N148" s="106"/>
      <c r="O148" s="123"/>
      <c r="P148" s="124"/>
      <c r="Q148" s="125"/>
      <c r="R148" s="290"/>
      <c r="S148" s="47"/>
      <c r="T148" s="48"/>
      <c r="U148" s="111"/>
      <c r="V148" s="112"/>
      <c r="W148" s="113"/>
      <c r="X148" s="116"/>
      <c r="Y148" s="276"/>
      <c r="Z148" s="277"/>
      <c r="AA148" s="117"/>
      <c r="AB148" s="110"/>
      <c r="AC148" s="282"/>
    </row>
    <row r="149" spans="1:29" ht="15.75" customHeight="1">
      <c r="A149" s="285"/>
      <c r="B149" s="100"/>
      <c r="C149" s="274"/>
      <c r="D149" s="275"/>
      <c r="E149" s="101"/>
      <c r="F149" s="102"/>
      <c r="G149" s="121"/>
      <c r="H149" s="62"/>
      <c r="I149" s="104"/>
      <c r="J149" s="105"/>
      <c r="K149" s="106"/>
      <c r="L149" s="118"/>
      <c r="M149" s="105"/>
      <c r="N149" s="106"/>
      <c r="O149" s="123"/>
      <c r="P149" s="124"/>
      <c r="Q149" s="125"/>
      <c r="R149" s="290"/>
      <c r="S149" s="47"/>
      <c r="T149" s="48"/>
      <c r="U149" s="111"/>
      <c r="V149" s="112"/>
      <c r="W149" s="113"/>
      <c r="X149" s="116"/>
      <c r="Y149" s="276"/>
      <c r="Z149" s="277"/>
      <c r="AA149" s="117"/>
      <c r="AB149" s="110"/>
      <c r="AC149" s="282"/>
    </row>
    <row r="150" spans="1:29" ht="15.75" customHeight="1">
      <c r="A150" s="285"/>
      <c r="B150" s="100"/>
      <c r="C150" s="274"/>
      <c r="D150" s="275"/>
      <c r="E150" s="101"/>
      <c r="F150" s="102"/>
      <c r="G150" s="121"/>
      <c r="H150" s="62"/>
      <c r="I150" s="104"/>
      <c r="J150" s="105"/>
      <c r="K150" s="106"/>
      <c r="L150" s="118"/>
      <c r="M150" s="105"/>
      <c r="N150" s="106"/>
      <c r="O150" s="123"/>
      <c r="P150" s="124"/>
      <c r="Q150" s="125"/>
      <c r="R150" s="290"/>
      <c r="S150" s="47"/>
      <c r="T150" s="48"/>
      <c r="U150" s="111"/>
      <c r="V150" s="112"/>
      <c r="W150" s="113"/>
      <c r="X150" s="116"/>
      <c r="Y150" s="276"/>
      <c r="Z150" s="277"/>
      <c r="AA150" s="117"/>
      <c r="AB150" s="110"/>
      <c r="AC150" s="282"/>
    </row>
    <row r="151" spans="1:29" ht="15.75" customHeight="1">
      <c r="A151" s="285"/>
      <c r="B151" s="100"/>
      <c r="C151" s="274"/>
      <c r="D151" s="275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0"/>
      <c r="S151" s="47"/>
      <c r="T151" s="48"/>
      <c r="U151" s="111"/>
      <c r="V151" s="112"/>
      <c r="W151" s="126"/>
      <c r="X151" s="127"/>
      <c r="Y151" s="276"/>
      <c r="Z151" s="277"/>
      <c r="AA151" s="117"/>
      <c r="AB151" s="110"/>
      <c r="AC151" s="282"/>
    </row>
    <row r="152" spans="1:29" ht="15.75" customHeight="1">
      <c r="A152" s="285"/>
      <c r="B152" s="100"/>
      <c r="C152" s="274"/>
      <c r="D152" s="275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0"/>
      <c r="S152" s="47"/>
      <c r="T152" s="48"/>
      <c r="U152" s="111"/>
      <c r="V152" s="112"/>
      <c r="W152" s="126"/>
      <c r="X152" s="127"/>
      <c r="Y152" s="276"/>
      <c r="Z152" s="277"/>
      <c r="AA152" s="117"/>
      <c r="AB152" s="110"/>
      <c r="AC152" s="282"/>
    </row>
    <row r="153" spans="1:29" ht="15.75" customHeight="1">
      <c r="A153" s="285"/>
      <c r="B153" s="100"/>
      <c r="C153" s="274"/>
      <c r="D153" s="275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0"/>
      <c r="S153" s="47"/>
      <c r="T153" s="48"/>
      <c r="U153" s="111"/>
      <c r="V153" s="112"/>
      <c r="W153" s="126"/>
      <c r="X153" s="127"/>
      <c r="Y153" s="276"/>
      <c r="Z153" s="277"/>
      <c r="AA153" s="117"/>
      <c r="AB153" s="110"/>
      <c r="AC153" s="282"/>
    </row>
    <row r="154" spans="1:29" ht="15.75" customHeight="1">
      <c r="A154" s="285"/>
      <c r="B154" s="100"/>
      <c r="C154" s="274"/>
      <c r="D154" s="275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0"/>
      <c r="S154" s="47"/>
      <c r="T154" s="48"/>
      <c r="U154" s="111"/>
      <c r="V154" s="112"/>
      <c r="W154" s="126"/>
      <c r="X154" s="127"/>
      <c r="Y154" s="276"/>
      <c r="Z154" s="277"/>
      <c r="AA154" s="117"/>
      <c r="AB154" s="110"/>
      <c r="AC154" s="282"/>
    </row>
    <row r="155" spans="1:29" ht="15.75" customHeight="1">
      <c r="A155" s="285"/>
      <c r="B155" s="100"/>
      <c r="C155" s="274"/>
      <c r="D155" s="275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0"/>
      <c r="S155" s="47"/>
      <c r="T155" s="48"/>
      <c r="U155" s="111"/>
      <c r="V155" s="112"/>
      <c r="W155" s="126"/>
      <c r="X155" s="127"/>
      <c r="Y155" s="276"/>
      <c r="Z155" s="277"/>
      <c r="AA155" s="117"/>
      <c r="AB155" s="110"/>
      <c r="AC155" s="282"/>
    </row>
    <row r="156" spans="1:29" ht="15.75" customHeight="1">
      <c r="A156" s="285"/>
      <c r="B156" s="100"/>
      <c r="C156" s="274"/>
      <c r="D156" s="275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0"/>
      <c r="S156" s="119"/>
      <c r="T156" s="120"/>
      <c r="U156" s="130"/>
      <c r="V156" s="131"/>
      <c r="W156" s="126"/>
      <c r="X156" s="127"/>
      <c r="Y156" s="276"/>
      <c r="Z156" s="277"/>
      <c r="AA156" s="165"/>
      <c r="AB156" s="125"/>
      <c r="AC156" s="282"/>
    </row>
    <row r="157" spans="1:29" ht="15.75" customHeight="1" thickBot="1">
      <c r="A157" s="286"/>
      <c r="B157" s="133" t="s">
        <v>117</v>
      </c>
      <c r="C157" s="278"/>
      <c r="D157" s="278"/>
      <c r="E157" s="134"/>
      <c r="F157" s="99"/>
      <c r="G157" s="135"/>
      <c r="H157" s="69"/>
      <c r="I157" s="136">
        <f t="shared" ref="I157:J157" si="38">AVERAGE(I141:I156)</f>
        <v>4.333333333333333</v>
      </c>
      <c r="J157" s="137">
        <f t="shared" si="38"/>
        <v>3300</v>
      </c>
      <c r="K157" s="138">
        <f t="shared" ref="K157" si="39">J157/I157</f>
        <v>761.53846153846155</v>
      </c>
      <c r="L157" s="136">
        <f t="shared" ref="L157:M157" si="40">AVERAGE(L141:L156)</f>
        <v>4.333333333333333</v>
      </c>
      <c r="M157" s="137">
        <f t="shared" si="40"/>
        <v>2956.5942485492851</v>
      </c>
      <c r="N157" s="138">
        <f>M157/L157</f>
        <v>682.29098043445049</v>
      </c>
      <c r="O157" s="139">
        <f>L157-I157</f>
        <v>0</v>
      </c>
      <c r="P157" s="140">
        <f>N157-K157</f>
        <v>-79.247481104011058</v>
      </c>
      <c r="Q157" s="141">
        <f>N157/K157</f>
        <v>0.89593765107554102</v>
      </c>
      <c r="R157" s="291"/>
      <c r="S157" s="142">
        <f>S141</f>
        <v>0.70855324074074078</v>
      </c>
      <c r="T157" s="143">
        <f>INDEX(T141:T156,COUNTA(T141:T156))</f>
        <v>0.85856481481481484</v>
      </c>
      <c r="U157" s="144"/>
      <c r="V157" s="166"/>
      <c r="W157" s="99"/>
      <c r="X157" s="69"/>
      <c r="Y157" s="279"/>
      <c r="Z157" s="280"/>
      <c r="AA157" s="168">
        <f>M157-J157</f>
        <v>-343.40575145071489</v>
      </c>
      <c r="AB157" s="141">
        <f>M157/J157</f>
        <v>0.89593765107554091</v>
      </c>
      <c r="AC157" s="283"/>
    </row>
    <row r="158" spans="1:29" ht="15.75" customHeight="1">
      <c r="A158" s="294" t="s">
        <v>151</v>
      </c>
      <c r="B158" s="114" t="s">
        <v>120</v>
      </c>
      <c r="C158" s="287" t="s">
        <v>152</v>
      </c>
      <c r="D158" s="288"/>
      <c r="E158" s="147">
        <v>14.03</v>
      </c>
      <c r="F158" s="97">
        <v>2175</v>
      </c>
      <c r="G158" s="148">
        <f t="shared" ref="G158:G161" si="41">E158*F158</f>
        <v>30515.25</v>
      </c>
      <c r="H158" s="149">
        <v>2</v>
      </c>
      <c r="I158" s="150">
        <v>3</v>
      </c>
      <c r="J158" s="151">
        <v>3000</v>
      </c>
      <c r="K158" s="152">
        <f>J158/I158</f>
        <v>1000</v>
      </c>
      <c r="L158" s="153">
        <v>3</v>
      </c>
      <c r="M158" s="151">
        <f>F158/V158*60</f>
        <v>2689.7973205084159</v>
      </c>
      <c r="N158" s="152">
        <f>M158/L158</f>
        <v>896.59910683613862</v>
      </c>
      <c r="O158" s="154">
        <f>L158-I158</f>
        <v>0</v>
      </c>
      <c r="P158" s="155">
        <f>N158-K158</f>
        <v>-103.40089316386138</v>
      </c>
      <c r="Q158" s="156">
        <f>N158/K158</f>
        <v>0.89659910683613864</v>
      </c>
      <c r="R158" s="289">
        <f>Q174</f>
        <v>0.88193243914269925</v>
      </c>
      <c r="S158" s="157">
        <v>0.7086689814814815</v>
      </c>
      <c r="T158" s="158">
        <v>0.74236111111111114</v>
      </c>
      <c r="U158" s="159"/>
      <c r="V158" s="160">
        <v>48.51666666666668</v>
      </c>
      <c r="W158" s="161"/>
      <c r="X158" s="162"/>
      <c r="Y158" s="292"/>
      <c r="Z158" s="293"/>
      <c r="AA158" s="115">
        <f>M158-J158</f>
        <v>-310.20267949158415</v>
      </c>
      <c r="AB158" s="156">
        <f>M158/J158</f>
        <v>0.89659910683613864</v>
      </c>
      <c r="AC158" s="281">
        <f>AB174</f>
        <v>0.88193243914269925</v>
      </c>
    </row>
    <row r="159" spans="1:29" ht="15.75" customHeight="1">
      <c r="A159" s="295"/>
      <c r="B159" s="100" t="s">
        <v>120</v>
      </c>
      <c r="C159" s="274" t="s">
        <v>157</v>
      </c>
      <c r="D159" s="275"/>
      <c r="E159" s="101">
        <v>18.18</v>
      </c>
      <c r="F159" s="102">
        <v>1222</v>
      </c>
      <c r="G159" s="103">
        <f t="shared" si="41"/>
        <v>22215.96</v>
      </c>
      <c r="H159" s="26"/>
      <c r="I159" s="104">
        <v>3</v>
      </c>
      <c r="J159" s="105">
        <v>3600</v>
      </c>
      <c r="K159" s="106">
        <f t="shared" si="37"/>
        <v>1200</v>
      </c>
      <c r="L159" s="107">
        <v>3</v>
      </c>
      <c r="M159" s="105">
        <f>F159/V159*60</f>
        <v>3133.3333333333358</v>
      </c>
      <c r="N159" s="106">
        <f>M159/L159</f>
        <v>1044.4444444444453</v>
      </c>
      <c r="O159" s="108">
        <f>L159-I159</f>
        <v>0</v>
      </c>
      <c r="P159" s="109">
        <f>N159-K159</f>
        <v>-155.55555555555475</v>
      </c>
      <c r="Q159" s="110">
        <f>N159/K159</f>
        <v>0.87037037037037102</v>
      </c>
      <c r="R159" s="290"/>
      <c r="S159" s="47">
        <v>0.75347222222222221</v>
      </c>
      <c r="T159" s="48">
        <v>0.7697222222222222</v>
      </c>
      <c r="U159" s="111">
        <v>15.999999999999943</v>
      </c>
      <c r="V159" s="112">
        <v>23.399999999999981</v>
      </c>
      <c r="W159" s="113"/>
      <c r="X159" s="116"/>
      <c r="Y159" s="276"/>
      <c r="Z159" s="277"/>
      <c r="AA159" s="117">
        <f>M159-J159</f>
        <v>-466.66666666666424</v>
      </c>
      <c r="AB159" s="110">
        <f>M159/J159</f>
        <v>0.87037037037037102</v>
      </c>
      <c r="AC159" s="282"/>
    </row>
    <row r="160" spans="1:29" ht="15.75" customHeight="1">
      <c r="A160" s="295"/>
      <c r="B160" s="100" t="s">
        <v>120</v>
      </c>
      <c r="C160" s="274" t="s">
        <v>154</v>
      </c>
      <c r="D160" s="275"/>
      <c r="E160" s="101">
        <v>14.28</v>
      </c>
      <c r="F160" s="102">
        <v>5992</v>
      </c>
      <c r="G160" s="103">
        <f t="shared" si="41"/>
        <v>85565.759999999995</v>
      </c>
      <c r="H160" s="26">
        <v>2</v>
      </c>
      <c r="I160" s="104">
        <v>3</v>
      </c>
      <c r="J160" s="105">
        <v>3600</v>
      </c>
      <c r="K160" s="106">
        <f t="shared" si="37"/>
        <v>1200</v>
      </c>
      <c r="L160" s="107">
        <v>3</v>
      </c>
      <c r="M160" s="105">
        <f>F160/V160*60</f>
        <v>3128.5279187817255</v>
      </c>
      <c r="N160" s="106">
        <f>M160/L160</f>
        <v>1042.8426395939084</v>
      </c>
      <c r="O160" s="108">
        <f>L160-I160</f>
        <v>0</v>
      </c>
      <c r="P160" s="109">
        <f>N160-K160</f>
        <v>-157.15736040609158</v>
      </c>
      <c r="Q160" s="110">
        <f>N160/K160</f>
        <v>0.86903553299492364</v>
      </c>
      <c r="R160" s="290"/>
      <c r="S160" s="47">
        <v>0.77991898148148153</v>
      </c>
      <c r="T160" s="48">
        <v>0.85972222222222228</v>
      </c>
      <c r="U160" s="111">
        <v>14.683333333333444</v>
      </c>
      <c r="V160" s="112">
        <v>114.91666666666667</v>
      </c>
      <c r="W160" s="113">
        <v>0.85972222222222228</v>
      </c>
      <c r="X160" s="116">
        <v>0.91249999999999998</v>
      </c>
      <c r="Y160" s="276"/>
      <c r="Z160" s="277"/>
      <c r="AA160" s="117">
        <f>M160-J160</f>
        <v>-471.47208121827452</v>
      </c>
      <c r="AB160" s="110">
        <f>M160/J160</f>
        <v>0.86903553299492375</v>
      </c>
      <c r="AC160" s="282"/>
    </row>
    <row r="161" spans="1:29" ht="15.75" customHeight="1">
      <c r="A161" s="295"/>
      <c r="B161" s="100" t="s">
        <v>120</v>
      </c>
      <c r="C161" s="274" t="s">
        <v>152</v>
      </c>
      <c r="D161" s="275"/>
      <c r="E161" s="101">
        <v>14.03</v>
      </c>
      <c r="F161" s="102">
        <v>5565</v>
      </c>
      <c r="G161" s="103">
        <f t="shared" si="41"/>
        <v>78076.95</v>
      </c>
      <c r="H161" s="26"/>
      <c r="I161" s="104">
        <v>3</v>
      </c>
      <c r="J161" s="105">
        <v>3000</v>
      </c>
      <c r="K161" s="106">
        <f t="shared" si="37"/>
        <v>1000</v>
      </c>
      <c r="L161" s="107">
        <v>3</v>
      </c>
      <c r="M161" s="105">
        <f>F161/V161*60</f>
        <v>2689.8496240601517</v>
      </c>
      <c r="N161" s="106">
        <f>M161/L161</f>
        <v>896.61654135338392</v>
      </c>
      <c r="O161" s="108">
        <f>L161-I161</f>
        <v>0</v>
      </c>
      <c r="P161" s="109">
        <f>N161-K161</f>
        <v>-103.38345864661608</v>
      </c>
      <c r="Q161" s="110">
        <f>N161/K161</f>
        <v>0.89661654135338398</v>
      </c>
      <c r="R161" s="290"/>
      <c r="S161" s="47">
        <v>0.91249999999999998</v>
      </c>
      <c r="T161" s="48">
        <v>0.99870370370370365</v>
      </c>
      <c r="U161" s="111">
        <v>75.999999999999886</v>
      </c>
      <c r="V161" s="112">
        <v>124.13333333333328</v>
      </c>
      <c r="W161" s="113"/>
      <c r="X161" s="116"/>
      <c r="Y161" s="276"/>
      <c r="Z161" s="277"/>
      <c r="AA161" s="117">
        <f>M161-J161</f>
        <v>-310.15037593984835</v>
      </c>
      <c r="AB161" s="110">
        <f>M161/J161</f>
        <v>0.89661654135338387</v>
      </c>
      <c r="AC161" s="282"/>
    </row>
    <row r="162" spans="1:29" ht="15.75" customHeight="1">
      <c r="A162" s="296"/>
      <c r="B162" s="100"/>
      <c r="C162" s="274"/>
      <c r="D162" s="275"/>
      <c r="E162" s="101"/>
      <c r="F162" s="102"/>
      <c r="G162" s="103"/>
      <c r="H162" s="13"/>
      <c r="I162" s="104"/>
      <c r="J162" s="105"/>
      <c r="K162" s="106"/>
      <c r="L162" s="118"/>
      <c r="M162" s="105"/>
      <c r="N162" s="106"/>
      <c r="O162" s="108"/>
      <c r="P162" s="109"/>
      <c r="Q162" s="110"/>
      <c r="R162" s="290"/>
      <c r="S162" s="47"/>
      <c r="T162" s="48"/>
      <c r="U162" s="111"/>
      <c r="V162" s="112"/>
      <c r="W162" s="113"/>
      <c r="X162" s="116"/>
      <c r="Y162" s="276"/>
      <c r="Z162" s="277"/>
      <c r="AA162" s="117"/>
      <c r="AB162" s="110"/>
      <c r="AC162" s="282"/>
    </row>
    <row r="163" spans="1:29" ht="15.75" customHeight="1">
      <c r="A163" s="296"/>
      <c r="B163" s="100"/>
      <c r="C163" s="274"/>
      <c r="D163" s="275"/>
      <c r="E163" s="101"/>
      <c r="F163" s="102"/>
      <c r="G163" s="121"/>
      <c r="H163" s="122"/>
      <c r="I163" s="104"/>
      <c r="J163" s="105"/>
      <c r="K163" s="106"/>
      <c r="L163" s="107"/>
      <c r="M163" s="105"/>
      <c r="N163" s="106"/>
      <c r="O163" s="108"/>
      <c r="P163" s="109"/>
      <c r="Q163" s="110"/>
      <c r="R163" s="290"/>
      <c r="S163" s="47"/>
      <c r="T163" s="48"/>
      <c r="U163" s="111"/>
      <c r="V163" s="112"/>
      <c r="W163" s="113"/>
      <c r="X163" s="116"/>
      <c r="Y163" s="276"/>
      <c r="Z163" s="277"/>
      <c r="AA163" s="117"/>
      <c r="AB163" s="110"/>
      <c r="AC163" s="282"/>
    </row>
    <row r="164" spans="1:29" ht="15.75" customHeight="1">
      <c r="A164" s="296"/>
      <c r="B164" s="100"/>
      <c r="C164" s="274"/>
      <c r="D164" s="275"/>
      <c r="E164" s="101"/>
      <c r="F164" s="102"/>
      <c r="G164" s="121"/>
      <c r="H164" s="62"/>
      <c r="I164" s="104"/>
      <c r="J164" s="105"/>
      <c r="K164" s="106"/>
      <c r="L164" s="118"/>
      <c r="M164" s="105"/>
      <c r="N164" s="106"/>
      <c r="O164" s="123"/>
      <c r="P164" s="124"/>
      <c r="Q164" s="125"/>
      <c r="R164" s="290"/>
      <c r="S164" s="47"/>
      <c r="T164" s="48"/>
      <c r="U164" s="111"/>
      <c r="V164" s="112"/>
      <c r="W164" s="113"/>
      <c r="X164" s="116"/>
      <c r="Y164" s="276"/>
      <c r="Z164" s="277"/>
      <c r="AA164" s="117"/>
      <c r="AB164" s="110"/>
      <c r="AC164" s="282"/>
    </row>
    <row r="165" spans="1:29" ht="15.75" customHeight="1">
      <c r="A165" s="296"/>
      <c r="B165" s="100"/>
      <c r="C165" s="274"/>
      <c r="D165" s="275"/>
      <c r="E165" s="101"/>
      <c r="F165" s="102"/>
      <c r="G165" s="121"/>
      <c r="H165" s="62"/>
      <c r="I165" s="104"/>
      <c r="J165" s="105"/>
      <c r="K165" s="106"/>
      <c r="L165" s="118"/>
      <c r="M165" s="105"/>
      <c r="N165" s="106"/>
      <c r="O165" s="123"/>
      <c r="P165" s="124"/>
      <c r="Q165" s="125"/>
      <c r="R165" s="290"/>
      <c r="S165" s="47"/>
      <c r="T165" s="48"/>
      <c r="U165" s="111"/>
      <c r="V165" s="112"/>
      <c r="W165" s="113"/>
      <c r="X165" s="116"/>
      <c r="Y165" s="276"/>
      <c r="Z165" s="277"/>
      <c r="AA165" s="117"/>
      <c r="AB165" s="110"/>
      <c r="AC165" s="282"/>
    </row>
    <row r="166" spans="1:29" ht="15.75" customHeight="1">
      <c r="A166" s="296"/>
      <c r="B166" s="100"/>
      <c r="C166" s="274"/>
      <c r="D166" s="275"/>
      <c r="E166" s="101"/>
      <c r="F166" s="102"/>
      <c r="G166" s="121"/>
      <c r="H166" s="62"/>
      <c r="I166" s="104"/>
      <c r="J166" s="105"/>
      <c r="K166" s="106"/>
      <c r="L166" s="118"/>
      <c r="M166" s="105"/>
      <c r="N166" s="106"/>
      <c r="O166" s="123"/>
      <c r="P166" s="124"/>
      <c r="Q166" s="125"/>
      <c r="R166" s="290"/>
      <c r="S166" s="47"/>
      <c r="T166" s="48"/>
      <c r="U166" s="111"/>
      <c r="V166" s="112"/>
      <c r="W166" s="113"/>
      <c r="X166" s="116"/>
      <c r="Y166" s="276"/>
      <c r="Z166" s="277"/>
      <c r="AA166" s="117"/>
      <c r="AB166" s="110"/>
      <c r="AC166" s="282"/>
    </row>
    <row r="167" spans="1:29" ht="15.75" customHeight="1">
      <c r="A167" s="296"/>
      <c r="B167" s="100"/>
      <c r="C167" s="274"/>
      <c r="D167" s="275"/>
      <c r="E167" s="101"/>
      <c r="F167" s="102"/>
      <c r="G167" s="121"/>
      <c r="H167" s="62"/>
      <c r="I167" s="104"/>
      <c r="J167" s="105"/>
      <c r="K167" s="106"/>
      <c r="L167" s="118"/>
      <c r="M167" s="105"/>
      <c r="N167" s="106"/>
      <c r="O167" s="123"/>
      <c r="P167" s="124"/>
      <c r="Q167" s="125"/>
      <c r="R167" s="290"/>
      <c r="S167" s="47"/>
      <c r="T167" s="48"/>
      <c r="U167" s="111"/>
      <c r="V167" s="112"/>
      <c r="W167" s="113"/>
      <c r="X167" s="116"/>
      <c r="Y167" s="276"/>
      <c r="Z167" s="277"/>
      <c r="AA167" s="117"/>
      <c r="AB167" s="110"/>
      <c r="AC167" s="282"/>
    </row>
    <row r="168" spans="1:29" ht="15.75" customHeight="1">
      <c r="A168" s="296"/>
      <c r="B168" s="100"/>
      <c r="C168" s="274"/>
      <c r="D168" s="275"/>
      <c r="E168" s="101"/>
      <c r="F168" s="102"/>
      <c r="G168" s="121"/>
      <c r="H168" s="62"/>
      <c r="I168" s="104"/>
      <c r="J168" s="105"/>
      <c r="K168" s="106"/>
      <c r="L168" s="118"/>
      <c r="M168" s="105"/>
      <c r="N168" s="106"/>
      <c r="O168" s="123"/>
      <c r="P168" s="124"/>
      <c r="Q168" s="125"/>
      <c r="R168" s="290"/>
      <c r="S168" s="47"/>
      <c r="T168" s="48"/>
      <c r="U168" s="111"/>
      <c r="V168" s="112"/>
      <c r="W168" s="126"/>
      <c r="X168" s="127"/>
      <c r="Y168" s="276"/>
      <c r="Z168" s="277"/>
      <c r="AA168" s="117"/>
      <c r="AB168" s="110"/>
      <c r="AC168" s="282"/>
    </row>
    <row r="169" spans="1:29" ht="15.75" customHeight="1">
      <c r="A169" s="296"/>
      <c r="B169" s="100"/>
      <c r="C169" s="274"/>
      <c r="D169" s="275"/>
      <c r="E169" s="101"/>
      <c r="F169" s="102"/>
      <c r="G169" s="121"/>
      <c r="H169" s="62"/>
      <c r="I169" s="104"/>
      <c r="J169" s="105"/>
      <c r="K169" s="106"/>
      <c r="L169" s="118"/>
      <c r="M169" s="105"/>
      <c r="N169" s="106"/>
      <c r="O169" s="123"/>
      <c r="P169" s="124"/>
      <c r="Q169" s="125"/>
      <c r="R169" s="290"/>
      <c r="S169" s="47"/>
      <c r="T169" s="48"/>
      <c r="U169" s="111"/>
      <c r="V169" s="112"/>
      <c r="W169" s="126"/>
      <c r="X169" s="127"/>
      <c r="Y169" s="276"/>
      <c r="Z169" s="277"/>
      <c r="AA169" s="117"/>
      <c r="AB169" s="110"/>
      <c r="AC169" s="282"/>
    </row>
    <row r="170" spans="1:29" ht="15.75" customHeight="1">
      <c r="A170" s="296"/>
      <c r="B170" s="100"/>
      <c r="C170" s="274"/>
      <c r="D170" s="275"/>
      <c r="E170" s="101"/>
      <c r="F170" s="102"/>
      <c r="G170" s="121"/>
      <c r="H170" s="62"/>
      <c r="I170" s="104"/>
      <c r="J170" s="105"/>
      <c r="K170" s="106"/>
      <c r="L170" s="118"/>
      <c r="M170" s="105"/>
      <c r="N170" s="106"/>
      <c r="O170" s="123"/>
      <c r="P170" s="124"/>
      <c r="Q170" s="125"/>
      <c r="R170" s="290"/>
      <c r="S170" s="47"/>
      <c r="T170" s="48"/>
      <c r="U170" s="111"/>
      <c r="V170" s="112"/>
      <c r="W170" s="126"/>
      <c r="X170" s="127"/>
      <c r="Y170" s="276"/>
      <c r="Z170" s="277"/>
      <c r="AA170" s="117"/>
      <c r="AB170" s="110"/>
      <c r="AC170" s="282"/>
    </row>
    <row r="171" spans="1:29" ht="15.75" customHeight="1">
      <c r="A171" s="296"/>
      <c r="B171" s="100"/>
      <c r="C171" s="274"/>
      <c r="D171" s="275"/>
      <c r="E171" s="101"/>
      <c r="F171" s="102"/>
      <c r="G171" s="121"/>
      <c r="H171" s="62"/>
      <c r="I171" s="104"/>
      <c r="J171" s="105"/>
      <c r="K171" s="106"/>
      <c r="L171" s="118"/>
      <c r="M171" s="105"/>
      <c r="N171" s="106"/>
      <c r="O171" s="123"/>
      <c r="P171" s="124"/>
      <c r="Q171" s="125"/>
      <c r="R171" s="290"/>
      <c r="S171" s="47"/>
      <c r="T171" s="48"/>
      <c r="U171" s="111"/>
      <c r="V171" s="112"/>
      <c r="W171" s="126"/>
      <c r="X171" s="127"/>
      <c r="Y171" s="276"/>
      <c r="Z171" s="277"/>
      <c r="AA171" s="117"/>
      <c r="AB171" s="110"/>
      <c r="AC171" s="282"/>
    </row>
    <row r="172" spans="1:29" ht="15.75" customHeight="1">
      <c r="A172" s="296"/>
      <c r="B172" s="100"/>
      <c r="C172" s="274"/>
      <c r="D172" s="275"/>
      <c r="E172" s="101"/>
      <c r="F172" s="102"/>
      <c r="G172" s="121"/>
      <c r="H172" s="62"/>
      <c r="I172" s="104"/>
      <c r="J172" s="105"/>
      <c r="K172" s="106"/>
      <c r="L172" s="118"/>
      <c r="M172" s="105"/>
      <c r="N172" s="106"/>
      <c r="O172" s="123"/>
      <c r="P172" s="124"/>
      <c r="Q172" s="125"/>
      <c r="R172" s="290"/>
      <c r="S172" s="47"/>
      <c r="T172" s="48"/>
      <c r="U172" s="111"/>
      <c r="V172" s="112"/>
      <c r="W172" s="126"/>
      <c r="X172" s="127"/>
      <c r="Y172" s="276"/>
      <c r="Z172" s="277"/>
      <c r="AA172" s="117"/>
      <c r="AB172" s="110"/>
      <c r="AC172" s="282"/>
    </row>
    <row r="173" spans="1:29" ht="15.75" customHeight="1">
      <c r="A173" s="296"/>
      <c r="B173" s="100"/>
      <c r="C173" s="274"/>
      <c r="D173" s="275"/>
      <c r="E173" s="170"/>
      <c r="F173" s="102"/>
      <c r="G173" s="129"/>
      <c r="H173" s="62"/>
      <c r="I173" s="104"/>
      <c r="J173" s="105"/>
      <c r="K173" s="106"/>
      <c r="L173" s="118"/>
      <c r="M173" s="105"/>
      <c r="N173" s="106"/>
      <c r="O173" s="123"/>
      <c r="P173" s="124"/>
      <c r="Q173" s="125"/>
      <c r="R173" s="290"/>
      <c r="S173" s="119"/>
      <c r="T173" s="120"/>
      <c r="U173" s="130"/>
      <c r="V173" s="131"/>
      <c r="W173" s="126"/>
      <c r="X173" s="127"/>
      <c r="Y173" s="276"/>
      <c r="Z173" s="277"/>
      <c r="AA173" s="165"/>
      <c r="AB173" s="125"/>
      <c r="AC173" s="282"/>
    </row>
    <row r="174" spans="1:29" ht="15.75" customHeight="1" thickBot="1">
      <c r="A174" s="297"/>
      <c r="B174" s="133" t="s">
        <v>117</v>
      </c>
      <c r="C174" s="278"/>
      <c r="D174" s="278"/>
      <c r="E174" s="134"/>
      <c r="F174" s="99"/>
      <c r="G174" s="135"/>
      <c r="H174" s="69"/>
      <c r="I174" s="136">
        <f t="shared" ref="I174:J174" si="42">AVERAGE(I158:I173)</f>
        <v>3</v>
      </c>
      <c r="J174" s="137">
        <f t="shared" si="42"/>
        <v>3300</v>
      </c>
      <c r="K174" s="138">
        <f t="shared" ref="K174" si="43">J174/I174</f>
        <v>1100</v>
      </c>
      <c r="L174" s="136">
        <f t="shared" ref="L174:M174" si="44">AVERAGE(L158:L173)</f>
        <v>3</v>
      </c>
      <c r="M174" s="137">
        <f t="shared" si="44"/>
        <v>2910.3770491709074</v>
      </c>
      <c r="N174" s="138">
        <f t="shared" ref="N174:N180" si="45">M174/L174</f>
        <v>970.12568305696914</v>
      </c>
      <c r="O174" s="139">
        <f t="shared" ref="O174:O180" si="46">L174-I174</f>
        <v>0</v>
      </c>
      <c r="P174" s="140">
        <f t="shared" ref="P174:P180" si="47">N174-K174</f>
        <v>-129.87431694303086</v>
      </c>
      <c r="Q174" s="141">
        <f t="shared" ref="Q174:Q180" si="48">N174/K174</f>
        <v>0.88193243914269925</v>
      </c>
      <c r="R174" s="291"/>
      <c r="S174" s="142">
        <f>S158</f>
        <v>0.7086689814814815</v>
      </c>
      <c r="T174" s="143">
        <f>INDEX(T158:T173,COUNTA(T158:T173))</f>
        <v>0.99870370370370365</v>
      </c>
      <c r="U174" s="144"/>
      <c r="V174" s="166"/>
      <c r="W174" s="99"/>
      <c r="X174" s="69"/>
      <c r="Y174" s="279"/>
      <c r="Z174" s="280"/>
      <c r="AA174" s="168">
        <f t="shared" ref="AA174:AA180" si="49">M174-J174</f>
        <v>-389.62295082909259</v>
      </c>
      <c r="AB174" s="141">
        <f t="shared" ref="AB174:AB180" si="50">M174/J174</f>
        <v>0.88193243914269925</v>
      </c>
      <c r="AC174" s="283"/>
    </row>
    <row r="175" spans="1:29" ht="15.75" customHeight="1">
      <c r="A175" s="284" t="s">
        <v>155</v>
      </c>
      <c r="B175" s="114" t="s">
        <v>120</v>
      </c>
      <c r="C175" s="287" t="s">
        <v>156</v>
      </c>
      <c r="D175" s="288"/>
      <c r="E175" s="147">
        <v>18.18</v>
      </c>
      <c r="F175" s="97">
        <v>1419</v>
      </c>
      <c r="G175" s="148">
        <f t="shared" ref="G175:G180" si="51">E175*F175</f>
        <v>25797.42</v>
      </c>
      <c r="H175" s="149">
        <v>2</v>
      </c>
      <c r="I175" s="150">
        <v>3</v>
      </c>
      <c r="J175" s="151">
        <v>3600</v>
      </c>
      <c r="K175" s="152">
        <f>J175/I175</f>
        <v>1200</v>
      </c>
      <c r="L175" s="153">
        <v>3</v>
      </c>
      <c r="M175" s="151">
        <f t="shared" ref="M175:M180" si="52">F175/V175*60</f>
        <v>3128.2302510716604</v>
      </c>
      <c r="N175" s="152">
        <f t="shared" si="45"/>
        <v>1042.7434170238869</v>
      </c>
      <c r="O175" s="154">
        <f t="shared" si="46"/>
        <v>0</v>
      </c>
      <c r="P175" s="155">
        <f t="shared" si="47"/>
        <v>-157.25658297611312</v>
      </c>
      <c r="Q175" s="156">
        <f t="shared" si="48"/>
        <v>0.86895284751990576</v>
      </c>
      <c r="R175" s="289">
        <f>Q191</f>
        <v>0.87892993981255862</v>
      </c>
      <c r="S175" s="157">
        <v>0.70833333333333337</v>
      </c>
      <c r="T175" s="158">
        <v>0.72723379629629625</v>
      </c>
      <c r="U175" s="159"/>
      <c r="V175" s="160">
        <v>27.216666666666551</v>
      </c>
      <c r="W175" s="158"/>
      <c r="X175" s="169"/>
      <c r="Y175" s="292"/>
      <c r="Z175" s="293"/>
      <c r="AA175" s="171">
        <f t="shared" si="49"/>
        <v>-471.7697489283396</v>
      </c>
      <c r="AB175" s="156">
        <f t="shared" si="50"/>
        <v>0.86895284751990565</v>
      </c>
      <c r="AC175" s="281">
        <f>AB191</f>
        <v>0.87892993981255862</v>
      </c>
    </row>
    <row r="176" spans="1:29" ht="15.75" customHeight="1">
      <c r="A176" s="285"/>
      <c r="B176" s="100" t="s">
        <v>120</v>
      </c>
      <c r="C176" s="274" t="s">
        <v>153</v>
      </c>
      <c r="D176" s="275"/>
      <c r="E176" s="101">
        <v>18.18</v>
      </c>
      <c r="F176" s="102">
        <v>1842</v>
      </c>
      <c r="G176" s="103">
        <f t="shared" si="51"/>
        <v>33487.56</v>
      </c>
      <c r="H176" s="26"/>
      <c r="I176" s="104">
        <v>4</v>
      </c>
      <c r="J176" s="105">
        <v>3000</v>
      </c>
      <c r="K176" s="106">
        <f t="shared" si="37"/>
        <v>750</v>
      </c>
      <c r="L176" s="107">
        <v>4</v>
      </c>
      <c r="M176" s="105">
        <f t="shared" si="52"/>
        <v>2687.9610863396852</v>
      </c>
      <c r="N176" s="106">
        <f t="shared" si="45"/>
        <v>671.99027158492129</v>
      </c>
      <c r="O176" s="108">
        <f t="shared" si="46"/>
        <v>0</v>
      </c>
      <c r="P176" s="109">
        <f t="shared" si="47"/>
        <v>-78.009728415078712</v>
      </c>
      <c r="Q176" s="110">
        <f t="shared" si="48"/>
        <v>0.895987028779895</v>
      </c>
      <c r="R176" s="290"/>
      <c r="S176" s="47">
        <v>0.73819444444444449</v>
      </c>
      <c r="T176" s="48">
        <v>0.76674768518518521</v>
      </c>
      <c r="U176" s="111">
        <v>15.783333333333456</v>
      </c>
      <c r="V176" s="112">
        <v>41.116666666666646</v>
      </c>
      <c r="W176" s="113"/>
      <c r="X176" s="13"/>
      <c r="Y176" s="276"/>
      <c r="Z176" s="277"/>
      <c r="AA176" s="172">
        <f t="shared" si="49"/>
        <v>-312.03891366031485</v>
      </c>
      <c r="AB176" s="110">
        <f t="shared" si="50"/>
        <v>0.895987028779895</v>
      </c>
      <c r="AC176" s="282"/>
    </row>
    <row r="177" spans="1:29" ht="15.75" customHeight="1">
      <c r="A177" s="285"/>
      <c r="B177" s="100" t="s">
        <v>120</v>
      </c>
      <c r="C177" s="274" t="s">
        <v>158</v>
      </c>
      <c r="D177" s="275"/>
      <c r="E177" s="101">
        <v>24.82</v>
      </c>
      <c r="F177" s="102">
        <v>2698</v>
      </c>
      <c r="G177" s="103">
        <f t="shared" si="51"/>
        <v>66964.36</v>
      </c>
      <c r="H177" s="26"/>
      <c r="I177" s="104">
        <v>4</v>
      </c>
      <c r="J177" s="105">
        <v>3300</v>
      </c>
      <c r="K177" s="106">
        <f t="shared" si="37"/>
        <v>825</v>
      </c>
      <c r="L177" s="107">
        <v>4</v>
      </c>
      <c r="M177" s="105">
        <f t="shared" si="52"/>
        <v>2927.3056057866179</v>
      </c>
      <c r="N177" s="106">
        <f t="shared" si="45"/>
        <v>731.82640144665447</v>
      </c>
      <c r="O177" s="108">
        <f t="shared" si="46"/>
        <v>0</v>
      </c>
      <c r="P177" s="109">
        <f t="shared" si="47"/>
        <v>-93.173598553345528</v>
      </c>
      <c r="Q177" s="110">
        <f t="shared" si="48"/>
        <v>0.88706230478382364</v>
      </c>
      <c r="R177" s="290"/>
      <c r="S177" s="47">
        <v>0.77708333333333335</v>
      </c>
      <c r="T177" s="48">
        <v>0.81548611111111113</v>
      </c>
      <c r="U177" s="111">
        <v>14.883333333333315</v>
      </c>
      <c r="V177" s="112">
        <v>55.300000000000011</v>
      </c>
      <c r="W177" s="113"/>
      <c r="X177" s="13"/>
      <c r="Y177" s="276"/>
      <c r="Z177" s="277"/>
      <c r="AA177" s="172">
        <f t="shared" si="49"/>
        <v>-372.69439421338211</v>
      </c>
      <c r="AB177" s="110">
        <f t="shared" si="50"/>
        <v>0.88706230478382364</v>
      </c>
      <c r="AC177" s="282"/>
    </row>
    <row r="178" spans="1:29" ht="15.75" customHeight="1">
      <c r="A178" s="285"/>
      <c r="B178" s="100" t="s">
        <v>120</v>
      </c>
      <c r="C178" s="274" t="s">
        <v>159</v>
      </c>
      <c r="D178" s="275"/>
      <c r="E178" s="101">
        <v>25.03</v>
      </c>
      <c r="F178" s="102">
        <v>2039</v>
      </c>
      <c r="G178" s="103">
        <f t="shared" si="51"/>
        <v>51036.170000000006</v>
      </c>
      <c r="H178" s="26"/>
      <c r="I178" s="104">
        <v>4</v>
      </c>
      <c r="J178" s="105">
        <v>3300</v>
      </c>
      <c r="K178" s="106">
        <f t="shared" si="37"/>
        <v>825</v>
      </c>
      <c r="L178" s="107">
        <v>4</v>
      </c>
      <c r="M178" s="105">
        <f t="shared" si="52"/>
        <v>2929.1300877893109</v>
      </c>
      <c r="N178" s="106">
        <f t="shared" si="45"/>
        <v>732.28252194732772</v>
      </c>
      <c r="O178" s="108">
        <f t="shared" si="46"/>
        <v>0</v>
      </c>
      <c r="P178" s="109">
        <f t="shared" si="47"/>
        <v>-92.717478052672277</v>
      </c>
      <c r="Q178" s="110">
        <f t="shared" si="48"/>
        <v>0.88761517811797297</v>
      </c>
      <c r="R178" s="290"/>
      <c r="S178" s="47">
        <v>0.8258564814814815</v>
      </c>
      <c r="T178" s="48">
        <v>0.85486111111111107</v>
      </c>
      <c r="U178" s="111">
        <v>14.933333333333323</v>
      </c>
      <c r="V178" s="112">
        <v>41.766666666666588</v>
      </c>
      <c r="W178" s="113">
        <v>0.85486111111111107</v>
      </c>
      <c r="X178" s="116">
        <v>0.90833333333333333</v>
      </c>
      <c r="Y178" s="276"/>
      <c r="Z178" s="277"/>
      <c r="AA178" s="172">
        <f t="shared" si="49"/>
        <v>-370.86991221068911</v>
      </c>
      <c r="AB178" s="110">
        <f t="shared" si="50"/>
        <v>0.88761517811797297</v>
      </c>
      <c r="AC178" s="282"/>
    </row>
    <row r="179" spans="1:29" ht="15.75" customHeight="1">
      <c r="A179" s="285"/>
      <c r="B179" s="100" t="s">
        <v>120</v>
      </c>
      <c r="C179" s="274" t="s">
        <v>156</v>
      </c>
      <c r="D179" s="275"/>
      <c r="E179" s="101">
        <v>18.18</v>
      </c>
      <c r="F179" s="102">
        <v>2109</v>
      </c>
      <c r="G179" s="103">
        <f t="shared" si="51"/>
        <v>38341.620000000003</v>
      </c>
      <c r="H179" s="13"/>
      <c r="I179" s="104">
        <v>3</v>
      </c>
      <c r="J179" s="105">
        <v>3600</v>
      </c>
      <c r="K179" s="106">
        <f t="shared" si="37"/>
        <v>1200</v>
      </c>
      <c r="L179" s="118">
        <v>3</v>
      </c>
      <c r="M179" s="105">
        <f t="shared" si="52"/>
        <v>3128.3065512978919</v>
      </c>
      <c r="N179" s="106">
        <f t="shared" si="45"/>
        <v>1042.7688504326306</v>
      </c>
      <c r="O179" s="108">
        <f t="shared" si="46"/>
        <v>0</v>
      </c>
      <c r="P179" s="109">
        <f t="shared" si="47"/>
        <v>-157.23114956736936</v>
      </c>
      <c r="Q179" s="110">
        <f t="shared" si="48"/>
        <v>0.8689740420271922</v>
      </c>
      <c r="R179" s="290"/>
      <c r="S179" s="47">
        <v>0.90833333333333333</v>
      </c>
      <c r="T179" s="48">
        <v>0.93642361111111116</v>
      </c>
      <c r="U179" s="111">
        <v>77.000000000000043</v>
      </c>
      <c r="V179" s="112">
        <v>40.450000000000088</v>
      </c>
      <c r="W179" s="113"/>
      <c r="X179" s="116"/>
      <c r="Y179" s="276"/>
      <c r="Z179" s="277"/>
      <c r="AA179" s="172">
        <f t="shared" si="49"/>
        <v>-471.69344870210807</v>
      </c>
      <c r="AB179" s="110">
        <f t="shared" si="50"/>
        <v>0.8689740420271922</v>
      </c>
      <c r="AC179" s="282"/>
    </row>
    <row r="180" spans="1:29" ht="15.75" customHeight="1">
      <c r="A180" s="285"/>
      <c r="B180" s="100" t="s">
        <v>120</v>
      </c>
      <c r="C180" s="274" t="s">
        <v>154</v>
      </c>
      <c r="D180" s="275"/>
      <c r="E180" s="101">
        <v>14.28</v>
      </c>
      <c r="F180" s="102">
        <v>3749</v>
      </c>
      <c r="G180" s="121">
        <f t="shared" si="51"/>
        <v>53535.72</v>
      </c>
      <c r="H180" s="122"/>
      <c r="I180" s="104">
        <v>3</v>
      </c>
      <c r="J180" s="105">
        <v>3600</v>
      </c>
      <c r="K180" s="106">
        <f t="shared" si="37"/>
        <v>1200</v>
      </c>
      <c r="L180" s="107">
        <v>3</v>
      </c>
      <c r="M180" s="105">
        <f t="shared" si="52"/>
        <v>3129.2371898910301</v>
      </c>
      <c r="N180" s="106">
        <f t="shared" si="45"/>
        <v>1043.07906329701</v>
      </c>
      <c r="O180" s="108">
        <f t="shared" si="46"/>
        <v>0</v>
      </c>
      <c r="P180" s="109">
        <f t="shared" si="47"/>
        <v>-156.92093670299005</v>
      </c>
      <c r="Q180" s="110">
        <f t="shared" si="48"/>
        <v>0.86923255274750832</v>
      </c>
      <c r="R180" s="290"/>
      <c r="S180" s="47">
        <v>0.94730324074074079</v>
      </c>
      <c r="T180" s="48">
        <v>0.99722222222222223</v>
      </c>
      <c r="U180" s="111">
        <v>15.666666666666664</v>
      </c>
      <c r="V180" s="112">
        <v>71.883333333333269</v>
      </c>
      <c r="W180" s="113"/>
      <c r="X180" s="50"/>
      <c r="Y180" s="276"/>
      <c r="Z180" s="277"/>
      <c r="AA180" s="172">
        <f t="shared" si="49"/>
        <v>-470.76281010896992</v>
      </c>
      <c r="AB180" s="110">
        <f t="shared" si="50"/>
        <v>0.86923255274750832</v>
      </c>
      <c r="AC180" s="282"/>
    </row>
    <row r="181" spans="1:29" ht="15.75" customHeight="1">
      <c r="A181" s="285"/>
      <c r="B181" s="100"/>
      <c r="C181" s="274"/>
      <c r="D181" s="275"/>
      <c r="E181" s="101"/>
      <c r="F181" s="102"/>
      <c r="G181" s="121"/>
      <c r="H181" s="62"/>
      <c r="I181" s="104"/>
      <c r="J181" s="105"/>
      <c r="K181" s="106"/>
      <c r="L181" s="118"/>
      <c r="M181" s="105"/>
      <c r="N181" s="106"/>
      <c r="O181" s="123"/>
      <c r="P181" s="124"/>
      <c r="Q181" s="125"/>
      <c r="R181" s="290"/>
      <c r="S181" s="47"/>
      <c r="T181" s="48"/>
      <c r="U181" s="111"/>
      <c r="V181" s="112"/>
      <c r="W181" s="113"/>
      <c r="X181" s="116"/>
      <c r="Y181" s="276"/>
      <c r="Z181" s="277"/>
      <c r="AA181" s="172"/>
      <c r="AB181" s="110"/>
      <c r="AC181" s="282"/>
    </row>
    <row r="182" spans="1:29" ht="15.75" customHeight="1">
      <c r="A182" s="285"/>
      <c r="B182" s="100"/>
      <c r="C182" s="274"/>
      <c r="D182" s="275"/>
      <c r="E182" s="101"/>
      <c r="F182" s="102"/>
      <c r="G182" s="121"/>
      <c r="H182" s="62"/>
      <c r="I182" s="104"/>
      <c r="J182" s="105"/>
      <c r="K182" s="106"/>
      <c r="L182" s="118"/>
      <c r="M182" s="105"/>
      <c r="N182" s="106"/>
      <c r="O182" s="123"/>
      <c r="P182" s="124"/>
      <c r="Q182" s="125"/>
      <c r="R182" s="290"/>
      <c r="S182" s="47"/>
      <c r="T182" s="48"/>
      <c r="U182" s="111"/>
      <c r="V182" s="112"/>
      <c r="W182" s="113"/>
      <c r="X182" s="116"/>
      <c r="Y182" s="276"/>
      <c r="Z182" s="277"/>
      <c r="AA182" s="172"/>
      <c r="AB182" s="110"/>
      <c r="AC182" s="282"/>
    </row>
    <row r="183" spans="1:29" ht="15.75" customHeight="1">
      <c r="A183" s="285"/>
      <c r="B183" s="100"/>
      <c r="C183" s="274"/>
      <c r="D183" s="275"/>
      <c r="E183" s="101"/>
      <c r="F183" s="102"/>
      <c r="G183" s="121"/>
      <c r="H183" s="62"/>
      <c r="I183" s="104"/>
      <c r="J183" s="105"/>
      <c r="K183" s="106"/>
      <c r="L183" s="118"/>
      <c r="M183" s="105"/>
      <c r="N183" s="106"/>
      <c r="O183" s="123"/>
      <c r="P183" s="124"/>
      <c r="Q183" s="125"/>
      <c r="R183" s="290"/>
      <c r="S183" s="47"/>
      <c r="T183" s="48"/>
      <c r="U183" s="111"/>
      <c r="V183" s="112"/>
      <c r="W183" s="126"/>
      <c r="X183" s="127"/>
      <c r="Y183" s="276"/>
      <c r="Z183" s="277"/>
      <c r="AA183" s="172"/>
      <c r="AB183" s="110"/>
      <c r="AC183" s="282"/>
    </row>
    <row r="184" spans="1:29" ht="15.75" customHeight="1">
      <c r="A184" s="285"/>
      <c r="B184" s="100"/>
      <c r="C184" s="274"/>
      <c r="D184" s="275"/>
      <c r="E184" s="101"/>
      <c r="F184" s="102"/>
      <c r="G184" s="121"/>
      <c r="H184" s="62"/>
      <c r="I184" s="104"/>
      <c r="J184" s="105"/>
      <c r="K184" s="106"/>
      <c r="L184" s="118"/>
      <c r="M184" s="105"/>
      <c r="N184" s="106"/>
      <c r="O184" s="123"/>
      <c r="P184" s="124"/>
      <c r="Q184" s="125"/>
      <c r="R184" s="290"/>
      <c r="S184" s="47"/>
      <c r="T184" s="48"/>
      <c r="U184" s="111"/>
      <c r="V184" s="112"/>
      <c r="W184" s="126"/>
      <c r="X184" s="127"/>
      <c r="Y184" s="276"/>
      <c r="Z184" s="277"/>
      <c r="AA184" s="172"/>
      <c r="AB184" s="110"/>
      <c r="AC184" s="282"/>
    </row>
    <row r="185" spans="1:29" ht="15.75" customHeight="1">
      <c r="A185" s="285"/>
      <c r="B185" s="100"/>
      <c r="C185" s="274"/>
      <c r="D185" s="275"/>
      <c r="E185" s="101"/>
      <c r="F185" s="102"/>
      <c r="G185" s="121"/>
      <c r="H185" s="62"/>
      <c r="I185" s="104"/>
      <c r="J185" s="105"/>
      <c r="K185" s="106"/>
      <c r="L185" s="118"/>
      <c r="M185" s="105"/>
      <c r="N185" s="106"/>
      <c r="O185" s="123"/>
      <c r="P185" s="124"/>
      <c r="Q185" s="125"/>
      <c r="R185" s="290"/>
      <c r="S185" s="47"/>
      <c r="T185" s="48"/>
      <c r="U185" s="111"/>
      <c r="V185" s="112"/>
      <c r="W185" s="126"/>
      <c r="X185" s="127"/>
      <c r="Y185" s="276"/>
      <c r="Z185" s="277"/>
      <c r="AA185" s="172"/>
      <c r="AB185" s="110"/>
      <c r="AC185" s="282"/>
    </row>
    <row r="186" spans="1:29" ht="15.75" customHeight="1">
      <c r="A186" s="285"/>
      <c r="B186" s="100"/>
      <c r="C186" s="274"/>
      <c r="D186" s="275"/>
      <c r="E186" s="101"/>
      <c r="F186" s="102"/>
      <c r="G186" s="121"/>
      <c r="H186" s="62"/>
      <c r="I186" s="104"/>
      <c r="J186" s="105"/>
      <c r="K186" s="106"/>
      <c r="L186" s="118"/>
      <c r="M186" s="105"/>
      <c r="N186" s="106"/>
      <c r="O186" s="123"/>
      <c r="P186" s="124"/>
      <c r="Q186" s="125"/>
      <c r="R186" s="290"/>
      <c r="S186" s="47"/>
      <c r="T186" s="48"/>
      <c r="U186" s="111"/>
      <c r="V186" s="112"/>
      <c r="W186" s="126"/>
      <c r="X186" s="127"/>
      <c r="Y186" s="276"/>
      <c r="Z186" s="277"/>
      <c r="AA186" s="172"/>
      <c r="AB186" s="110"/>
      <c r="AC186" s="282"/>
    </row>
    <row r="187" spans="1:29" ht="15.75" customHeight="1">
      <c r="A187" s="285"/>
      <c r="B187" s="100"/>
      <c r="C187" s="274"/>
      <c r="D187" s="275"/>
      <c r="E187" s="101"/>
      <c r="F187" s="102"/>
      <c r="G187" s="121"/>
      <c r="H187" s="62"/>
      <c r="I187" s="104"/>
      <c r="J187" s="105"/>
      <c r="K187" s="106"/>
      <c r="L187" s="118"/>
      <c r="M187" s="105"/>
      <c r="N187" s="106"/>
      <c r="O187" s="123"/>
      <c r="P187" s="124"/>
      <c r="Q187" s="125"/>
      <c r="R187" s="290"/>
      <c r="S187" s="47"/>
      <c r="T187" s="48"/>
      <c r="U187" s="111"/>
      <c r="V187" s="112"/>
      <c r="W187" s="126"/>
      <c r="X187" s="127"/>
      <c r="Y187" s="276"/>
      <c r="Z187" s="277"/>
      <c r="AA187" s="172"/>
      <c r="AB187" s="110"/>
      <c r="AC187" s="282"/>
    </row>
    <row r="188" spans="1:29" ht="15.75" customHeight="1">
      <c r="A188" s="285"/>
      <c r="B188" s="100"/>
      <c r="C188" s="274"/>
      <c r="D188" s="275"/>
      <c r="E188" s="101"/>
      <c r="F188" s="102"/>
      <c r="G188" s="121"/>
      <c r="H188" s="62"/>
      <c r="I188" s="104"/>
      <c r="J188" s="105"/>
      <c r="K188" s="106"/>
      <c r="L188" s="118"/>
      <c r="M188" s="105"/>
      <c r="N188" s="106"/>
      <c r="O188" s="123"/>
      <c r="P188" s="124"/>
      <c r="Q188" s="125"/>
      <c r="R188" s="290"/>
      <c r="S188" s="47"/>
      <c r="T188" s="48"/>
      <c r="U188" s="111"/>
      <c r="V188" s="112"/>
      <c r="W188" s="113"/>
      <c r="X188" s="116"/>
      <c r="Y188" s="276"/>
      <c r="Z188" s="277"/>
      <c r="AA188" s="172"/>
      <c r="AB188" s="110"/>
      <c r="AC188" s="282"/>
    </row>
    <row r="189" spans="1:29" ht="15.75" customHeight="1">
      <c r="A189" s="285"/>
      <c r="B189" s="100"/>
      <c r="C189" s="274"/>
      <c r="D189" s="275"/>
      <c r="E189" s="101"/>
      <c r="F189" s="102"/>
      <c r="G189" s="121"/>
      <c r="H189" s="62"/>
      <c r="I189" s="104"/>
      <c r="J189" s="105"/>
      <c r="K189" s="106"/>
      <c r="L189" s="118"/>
      <c r="M189" s="105"/>
      <c r="N189" s="106"/>
      <c r="O189" s="123"/>
      <c r="P189" s="124"/>
      <c r="Q189" s="125"/>
      <c r="R189" s="290"/>
      <c r="S189" s="47"/>
      <c r="T189" s="48"/>
      <c r="U189" s="111"/>
      <c r="V189" s="112"/>
      <c r="W189" s="126"/>
      <c r="X189" s="127"/>
      <c r="Y189" s="276"/>
      <c r="Z189" s="277"/>
      <c r="AA189" s="172"/>
      <c r="AB189" s="110"/>
      <c r="AC189" s="282"/>
    </row>
    <row r="190" spans="1:29" ht="15.75" customHeight="1">
      <c r="A190" s="285"/>
      <c r="B190" s="100"/>
      <c r="C190" s="274"/>
      <c r="D190" s="275"/>
      <c r="E190" s="170"/>
      <c r="F190" s="102"/>
      <c r="G190" s="129"/>
      <c r="H190" s="62"/>
      <c r="I190" s="104"/>
      <c r="J190" s="105"/>
      <c r="K190" s="106"/>
      <c r="L190" s="118"/>
      <c r="M190" s="105"/>
      <c r="N190" s="106"/>
      <c r="O190" s="123"/>
      <c r="P190" s="124"/>
      <c r="Q190" s="125"/>
      <c r="R190" s="290"/>
      <c r="S190" s="119"/>
      <c r="T190" s="120"/>
      <c r="U190" s="130"/>
      <c r="V190" s="131"/>
      <c r="W190" s="126"/>
      <c r="X190" s="127"/>
      <c r="Y190" s="276"/>
      <c r="Z190" s="277"/>
      <c r="AA190" s="173"/>
      <c r="AB190" s="125"/>
      <c r="AC190" s="282"/>
    </row>
    <row r="191" spans="1:29" ht="15.75" customHeight="1" thickBot="1">
      <c r="A191" s="286"/>
      <c r="B191" s="133" t="s">
        <v>117</v>
      </c>
      <c r="C191" s="278"/>
      <c r="D191" s="278"/>
      <c r="E191" s="134"/>
      <c r="F191" s="167"/>
      <c r="G191" s="135"/>
      <c r="H191" s="69"/>
      <c r="I191" s="136">
        <f t="shared" ref="I191:J191" si="53">AVERAGE(I175:I190)</f>
        <v>3.5</v>
      </c>
      <c r="J191" s="137">
        <f t="shared" si="53"/>
        <v>3400</v>
      </c>
      <c r="K191" s="138">
        <f t="shared" ref="K191" si="54">J191/I191</f>
        <v>971.42857142857144</v>
      </c>
      <c r="L191" s="136">
        <f t="shared" ref="L191:M191" si="55">AVERAGE(L175:L190)</f>
        <v>3.5</v>
      </c>
      <c r="M191" s="137">
        <f t="shared" si="55"/>
        <v>2988.3617953626995</v>
      </c>
      <c r="N191" s="138">
        <f>M191/L191</f>
        <v>853.8176558179141</v>
      </c>
      <c r="O191" s="139">
        <f>L191-I191</f>
        <v>0</v>
      </c>
      <c r="P191" s="140">
        <f>N191-K191</f>
        <v>-117.61091561065734</v>
      </c>
      <c r="Q191" s="141">
        <f>N191/K191</f>
        <v>0.87892993981255862</v>
      </c>
      <c r="R191" s="291"/>
      <c r="S191" s="142">
        <f>S175</f>
        <v>0.70833333333333337</v>
      </c>
      <c r="T191" s="143">
        <f>INDEX(T175:T190,COUNTA(T175:T190))</f>
        <v>0.99722222222222223</v>
      </c>
      <c r="U191" s="144"/>
      <c r="V191" s="166"/>
      <c r="W191" s="167"/>
      <c r="X191" s="138"/>
      <c r="Y191" s="279"/>
      <c r="Z191" s="280"/>
      <c r="AA191" s="174">
        <f>M191-J191</f>
        <v>-411.63820463730053</v>
      </c>
      <c r="AB191" s="141">
        <f>M191/J191</f>
        <v>0.87892993981255862</v>
      </c>
      <c r="AC191" s="283"/>
    </row>
    <row r="193" spans="25:26">
      <c r="Y193" s="273" t="s">
        <v>160</v>
      </c>
      <c r="Z193" s="273"/>
    </row>
    <row r="194" spans="25:26">
      <c r="Y194" s="273" t="s">
        <v>161</v>
      </c>
      <c r="Z194" s="273"/>
    </row>
    <row r="195" spans="25:26">
      <c r="Y195" s="273" t="s">
        <v>162</v>
      </c>
      <c r="Z195" s="273"/>
    </row>
    <row r="196" spans="25:26">
      <c r="Y196" s="273" t="s">
        <v>163</v>
      </c>
      <c r="Z196" s="273"/>
    </row>
    <row r="197" spans="25:26">
      <c r="Y197" s="273" t="s">
        <v>164</v>
      </c>
      <c r="Z197" s="273"/>
    </row>
    <row r="198" spans="25:26">
      <c r="Y198" s="273" t="s">
        <v>165</v>
      </c>
      <c r="Z198" s="273"/>
    </row>
    <row r="199" spans="25:26">
      <c r="Y199" s="273" t="s">
        <v>166</v>
      </c>
      <c r="Z199" s="273"/>
    </row>
    <row r="200" spans="25:26">
      <c r="Y200" s="273" t="s">
        <v>167</v>
      </c>
      <c r="Z200" s="273"/>
    </row>
    <row r="201" spans="25:26">
      <c r="Y201" s="273" t="s">
        <v>168</v>
      </c>
      <c r="Z201" s="273"/>
    </row>
    <row r="202" spans="25:26">
      <c r="Y202" s="273" t="s">
        <v>169</v>
      </c>
      <c r="Z202" s="273"/>
    </row>
    <row r="203" spans="25:26">
      <c r="Y203" s="273" t="s">
        <v>170</v>
      </c>
      <c r="Z203" s="273"/>
    </row>
    <row r="204" spans="25:26">
      <c r="Y204" s="273" t="s">
        <v>171</v>
      </c>
      <c r="Z204" s="273"/>
    </row>
    <row r="205" spans="25:26">
      <c r="Y205" s="273" t="s">
        <v>172</v>
      </c>
      <c r="Z205" s="273"/>
    </row>
  </sheetData>
  <mergeCells count="452">
    <mergeCell ref="Y205:Z205"/>
    <mergeCell ref="Y199:Z199"/>
    <mergeCell ref="Y200:Z200"/>
    <mergeCell ref="Y201:Z201"/>
    <mergeCell ref="Y202:Z202"/>
    <mergeCell ref="Y203:Z203"/>
    <mergeCell ref="Y204:Z204"/>
    <mergeCell ref="Y193:Z193"/>
    <mergeCell ref="Y194:Z194"/>
    <mergeCell ref="Y195:Z195"/>
    <mergeCell ref="Y196:Z196"/>
    <mergeCell ref="Y197:Z197"/>
    <mergeCell ref="Y198:Z198"/>
    <mergeCell ref="C170:D170"/>
    <mergeCell ref="Y170:Z170"/>
    <mergeCell ref="AC175:AC191"/>
    <mergeCell ref="C176:D176"/>
    <mergeCell ref="Y176:Z176"/>
    <mergeCell ref="C177:D177"/>
    <mergeCell ref="Y177:Z177"/>
    <mergeCell ref="C178:D178"/>
    <mergeCell ref="Y178:Z178"/>
    <mergeCell ref="C179:D179"/>
    <mergeCell ref="Y179:Z179"/>
    <mergeCell ref="C180:D180"/>
    <mergeCell ref="C189:D189"/>
    <mergeCell ref="Y189:Z189"/>
    <mergeCell ref="C190:D190"/>
    <mergeCell ref="Y190:Z190"/>
    <mergeCell ref="C191:D191"/>
    <mergeCell ref="Y191:Z191"/>
    <mergeCell ref="C186:D186"/>
    <mergeCell ref="Y186:Z186"/>
    <mergeCell ref="C187:D187"/>
    <mergeCell ref="Y187:Z187"/>
    <mergeCell ref="C188:D188"/>
    <mergeCell ref="Y188:Z188"/>
    <mergeCell ref="Y171:Z171"/>
    <mergeCell ref="C172:D172"/>
    <mergeCell ref="A175:A191"/>
    <mergeCell ref="C175:D175"/>
    <mergeCell ref="R175:R191"/>
    <mergeCell ref="Y175:Z175"/>
    <mergeCell ref="Y180:Z180"/>
    <mergeCell ref="C181:D181"/>
    <mergeCell ref="Y181:Z181"/>
    <mergeCell ref="C182:D182"/>
    <mergeCell ref="A158:A174"/>
    <mergeCell ref="C158:D158"/>
    <mergeCell ref="Y182:Z182"/>
    <mergeCell ref="C183:D183"/>
    <mergeCell ref="Y183:Z183"/>
    <mergeCell ref="C184:D184"/>
    <mergeCell ref="Y184:Z184"/>
    <mergeCell ref="C185:D185"/>
    <mergeCell ref="Y185:Z185"/>
    <mergeCell ref="Y173:Z173"/>
    <mergeCell ref="C168:D168"/>
    <mergeCell ref="Y168:Z168"/>
    <mergeCell ref="C169:D169"/>
    <mergeCell ref="Y169:Z169"/>
    <mergeCell ref="AC158:AC174"/>
    <mergeCell ref="C159:D159"/>
    <mergeCell ref="Y159:Z159"/>
    <mergeCell ref="C160:D160"/>
    <mergeCell ref="Y160:Z160"/>
    <mergeCell ref="C161:D161"/>
    <mergeCell ref="C155:D155"/>
    <mergeCell ref="Y155:Z155"/>
    <mergeCell ref="C156:D156"/>
    <mergeCell ref="Y156:Z156"/>
    <mergeCell ref="C157:D157"/>
    <mergeCell ref="Y157:Z157"/>
    <mergeCell ref="AC141:AC157"/>
    <mergeCell ref="C142:D142"/>
    <mergeCell ref="Y142:Z142"/>
    <mergeCell ref="C143:D143"/>
    <mergeCell ref="C174:D174"/>
    <mergeCell ref="Y174:Z174"/>
    <mergeCell ref="Y144:Z144"/>
    <mergeCell ref="C145:D145"/>
    <mergeCell ref="Y145:Z145"/>
    <mergeCell ref="C146:D146"/>
    <mergeCell ref="C165:D165"/>
    <mergeCell ref="Y165:Z165"/>
    <mergeCell ref="C140:D140"/>
    <mergeCell ref="Y140:Z140"/>
    <mergeCell ref="Y172:Z172"/>
    <mergeCell ref="C173:D173"/>
    <mergeCell ref="C149:D149"/>
    <mergeCell ref="Y149:Z149"/>
    <mergeCell ref="C150:D150"/>
    <mergeCell ref="Y150:Z150"/>
    <mergeCell ref="C151:D151"/>
    <mergeCell ref="Y151:Z151"/>
    <mergeCell ref="C166:D166"/>
    <mergeCell ref="Y166:Z166"/>
    <mergeCell ref="C167:D167"/>
    <mergeCell ref="Y167:Z167"/>
    <mergeCell ref="Y161:Z161"/>
    <mergeCell ref="C162:D162"/>
    <mergeCell ref="Y162:Z162"/>
    <mergeCell ref="C163:D163"/>
    <mergeCell ref="Y163:Z163"/>
    <mergeCell ref="C164:D164"/>
    <mergeCell ref="Y164:Z164"/>
    <mergeCell ref="R158:R174"/>
    <mergeCell ref="Y158:Z158"/>
    <mergeCell ref="C171:D171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C152:D152"/>
    <mergeCell ref="Y152:Z152"/>
    <mergeCell ref="C153:D153"/>
    <mergeCell ref="Y153:Z153"/>
    <mergeCell ref="C154:D154"/>
    <mergeCell ref="Y154:Z154"/>
    <mergeCell ref="Y148:Z148"/>
    <mergeCell ref="Y143:Z143"/>
    <mergeCell ref="C144:D144"/>
    <mergeCell ref="Y134:Z134"/>
    <mergeCell ref="C135:D135"/>
    <mergeCell ref="Y135:Z135"/>
    <mergeCell ref="C136:D136"/>
    <mergeCell ref="Y136:Z136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91">
    <cfRule type="cellIs" dxfId="25" priority="1" operator="greaterThan">
      <formula>0</formula>
    </cfRule>
  </conditionalFormatting>
  <conditionalFormatting sqref="P5:P191 AA5:AA191">
    <cfRule type="cellIs" dxfId="24" priority="4" operator="lessThan">
      <formula>0</formula>
    </cfRule>
  </conditionalFormatting>
  <conditionalFormatting sqref="Q5:Q191 AB5:AB191">
    <cfRule type="cellIs" dxfId="23" priority="2" operator="greaterThan">
      <formula>1</formula>
    </cfRule>
    <cfRule type="cellIs" dxfId="22" priority="3" operator="lessThan">
      <formula>0.8</formula>
    </cfRule>
  </conditionalFormatting>
  <conditionalFormatting sqref="AC5:AC6 R5:R191 AC107:AC112">
    <cfRule type="cellIs" dxfId="21" priority="5" operator="lessThan">
      <formula>0.8</formula>
    </cfRule>
  </conditionalFormatting>
  <conditionalFormatting sqref="AC12:AC20">
    <cfRule type="cellIs" dxfId="20" priority="15" operator="lessThan">
      <formula>0.8</formula>
    </cfRule>
  </conditionalFormatting>
  <conditionalFormatting sqref="AC22:AC27">
    <cfRule type="cellIs" dxfId="19" priority="14" operator="lessThan">
      <formula>0.8</formula>
    </cfRule>
  </conditionalFormatting>
  <conditionalFormatting sqref="AC39:AC44">
    <cfRule type="cellIs" dxfId="18" priority="12" operator="lessThan">
      <formula>0.8</formula>
    </cfRule>
  </conditionalFormatting>
  <conditionalFormatting sqref="AC56">
    <cfRule type="cellIs" dxfId="17" priority="13" operator="lessThan">
      <formula>0.8</formula>
    </cfRule>
  </conditionalFormatting>
  <conditionalFormatting sqref="AC73">
    <cfRule type="cellIs" dxfId="16" priority="7" operator="lessThan">
      <formula>0.8</formula>
    </cfRule>
  </conditionalFormatting>
  <conditionalFormatting sqref="AC90:AC95">
    <cfRule type="cellIs" dxfId="15" priority="6" operator="lessThan">
      <formula>0.8</formula>
    </cfRule>
  </conditionalFormatting>
  <conditionalFormatting sqref="AC124">
    <cfRule type="cellIs" dxfId="14" priority="11" operator="lessThan">
      <formula>0.8</formula>
    </cfRule>
  </conditionalFormatting>
  <conditionalFormatting sqref="AC141">
    <cfRule type="cellIs" dxfId="13" priority="10" operator="lessThan">
      <formula>0.8</formula>
    </cfRule>
  </conditionalFormatting>
  <conditionalFormatting sqref="AC158">
    <cfRule type="cellIs" dxfId="12" priority="9" operator="lessThan">
      <formula>0.8</formula>
    </cfRule>
  </conditionalFormatting>
  <conditionalFormatting sqref="AC175:AC180">
    <cfRule type="cellIs" dxfId="11" priority="8" operator="lessThan">
      <formula>0.8</formula>
    </cfRule>
  </conditionalFormatting>
  <dataValidations count="1">
    <dataValidation type="list" allowBlank="1" showInputMessage="1" showErrorMessage="1" sqref="Y5:Z191" xr:uid="{9EC6BDB8-C847-4FE1-A208-66A67442A5B3}">
      <formula1>$Y$193:$Y$205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3BE7-8A54-4EB7-934F-A7560B044F6D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1" sqref="M41"/>
      <selection pane="bottomLeft" activeCell="AC107" sqref="AC10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56885</v>
      </c>
      <c r="E1" s="88" t="s">
        <v>3</v>
      </c>
      <c r="F1" s="89">
        <f>SUM(G5:G123)</f>
        <v>3047814.4699999997</v>
      </c>
      <c r="G1" s="90" t="s">
        <v>84</v>
      </c>
      <c r="H1" s="91">
        <f>L21+L38+L55+L72+L89+L106+L123</f>
        <v>134.95952380952383</v>
      </c>
      <c r="I1" s="338" t="s">
        <v>85</v>
      </c>
      <c r="J1" s="339"/>
      <c r="K1" s="340"/>
      <c r="L1" s="344" t="s">
        <v>86</v>
      </c>
      <c r="M1" s="345"/>
      <c r="N1" s="346"/>
      <c r="O1" s="339" t="s">
        <v>87</v>
      </c>
      <c r="P1" s="339"/>
      <c r="Q1" s="339"/>
      <c r="R1" s="350"/>
      <c r="S1" s="338" t="s">
        <v>88</v>
      </c>
      <c r="T1" s="339"/>
      <c r="U1" s="339"/>
      <c r="V1" s="339"/>
      <c r="W1" s="339"/>
      <c r="X1" s="350"/>
      <c r="Y1" s="192" t="s">
        <v>215</v>
      </c>
      <c r="Z1" s="192" t="s">
        <v>216</v>
      </c>
      <c r="AA1" s="369" t="s">
        <v>174</v>
      </c>
      <c r="AB1" s="370"/>
      <c r="AC1" s="176" t="s">
        <v>19</v>
      </c>
      <c r="AD1" s="177" t="s">
        <v>173</v>
      </c>
      <c r="AE1" s="338" t="s">
        <v>90</v>
      </c>
      <c r="AF1" s="353"/>
      <c r="AG1" s="354"/>
    </row>
    <row r="2" spans="1:33" ht="26.25" customHeight="1" thickBot="1">
      <c r="A2" s="331">
        <v>46054</v>
      </c>
      <c r="B2" s="332"/>
      <c r="C2" s="92" t="s">
        <v>40</v>
      </c>
      <c r="D2" s="93">
        <f>AVERAGE(N21,N38,N55,N72,N89,N106,N123)</f>
        <v>146.35180582468615</v>
      </c>
      <c r="E2" s="93" t="s">
        <v>91</v>
      </c>
      <c r="F2" s="94">
        <f>F1/D1</f>
        <v>53.578526325041743</v>
      </c>
      <c r="G2" s="95" t="s">
        <v>92</v>
      </c>
      <c r="H2" s="96">
        <f>COUNT(H5:H123)</f>
        <v>0</v>
      </c>
      <c r="I2" s="341"/>
      <c r="J2" s="342"/>
      <c r="K2" s="343"/>
      <c r="L2" s="347"/>
      <c r="M2" s="348"/>
      <c r="N2" s="349"/>
      <c r="O2" s="348"/>
      <c r="P2" s="348"/>
      <c r="Q2" s="348"/>
      <c r="R2" s="351"/>
      <c r="S2" s="352"/>
      <c r="T2" s="348"/>
      <c r="U2" s="348"/>
      <c r="V2" s="348"/>
      <c r="W2" s="348"/>
      <c r="X2" s="351"/>
      <c r="Y2" s="193">
        <f>SUM(Y21,Y38,Y55,Y72,Y89,Y106,Y123)</f>
        <v>0</v>
      </c>
      <c r="Z2" s="193">
        <f>SUM(Z21,Z38,Z55,Z72,Z89,Z106,Z123)</f>
        <v>0</v>
      </c>
      <c r="AA2" s="371"/>
      <c r="AB2" s="372"/>
      <c r="AC2" s="201">
        <f>SUM(AC21,AC38,AC55,AC72,AC89,AC106,AC123)</f>
        <v>51</v>
      </c>
      <c r="AD2" s="202">
        <f>SUM(AD21,AD38,AD55,AD72,AD89,AD106,AD123)</f>
        <v>0</v>
      </c>
      <c r="AE2" s="355"/>
      <c r="AF2" s="356"/>
      <c r="AG2" s="357"/>
    </row>
    <row r="3" spans="1:33" ht="23.25" customHeight="1">
      <c r="A3" s="333" t="s">
        <v>93</v>
      </c>
      <c r="B3" s="335" t="s">
        <v>94</v>
      </c>
      <c r="C3" s="303" t="s">
        <v>95</v>
      </c>
      <c r="D3" s="303"/>
      <c r="E3" s="325" t="s">
        <v>96</v>
      </c>
      <c r="F3" s="303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29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2" t="s">
        <v>104</v>
      </c>
      <c r="T3" s="303"/>
      <c r="U3" s="304" t="s">
        <v>105</v>
      </c>
      <c r="V3" s="304" t="s">
        <v>106</v>
      </c>
      <c r="W3" s="303" t="s">
        <v>107</v>
      </c>
      <c r="X3" s="306"/>
      <c r="Y3" s="363" t="s">
        <v>217</v>
      </c>
      <c r="Z3" s="364"/>
      <c r="AA3" s="365" t="s">
        <v>108</v>
      </c>
      <c r="AB3" s="366"/>
      <c r="AC3" s="363" t="s">
        <v>218</v>
      </c>
      <c r="AD3" s="364"/>
      <c r="AE3" s="311" t="s">
        <v>101</v>
      </c>
      <c r="AF3" s="298" t="s">
        <v>102</v>
      </c>
      <c r="AG3" s="300" t="s">
        <v>109</v>
      </c>
    </row>
    <row r="4" spans="1:33" ht="17.25" customHeight="1" thickBot="1">
      <c r="A4" s="334"/>
      <c r="B4" s="336"/>
      <c r="C4" s="337"/>
      <c r="D4" s="337"/>
      <c r="E4" s="326"/>
      <c r="F4" s="337"/>
      <c r="G4" s="326"/>
      <c r="H4" s="328"/>
      <c r="I4" s="318"/>
      <c r="J4" s="314"/>
      <c r="K4" s="316"/>
      <c r="L4" s="330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5"/>
      <c r="V4" s="305"/>
      <c r="W4" s="99" t="s">
        <v>112</v>
      </c>
      <c r="X4" s="69" t="s">
        <v>113</v>
      </c>
      <c r="Y4" s="194" t="s">
        <v>49</v>
      </c>
      <c r="Z4" s="195" t="s">
        <v>50</v>
      </c>
      <c r="AA4" s="367"/>
      <c r="AB4" s="368"/>
      <c r="AC4" s="194" t="s">
        <v>175</v>
      </c>
      <c r="AD4" s="195" t="s">
        <v>176</v>
      </c>
      <c r="AE4" s="312"/>
      <c r="AF4" s="299"/>
      <c r="AG4" s="301"/>
    </row>
    <row r="5" spans="1:33" ht="15.75" customHeight="1">
      <c r="A5" s="284" t="s">
        <v>182</v>
      </c>
      <c r="B5" s="114" t="s">
        <v>177</v>
      </c>
      <c r="C5" s="362" t="s">
        <v>178</v>
      </c>
      <c r="D5" s="362"/>
      <c r="E5" s="147">
        <v>19.7</v>
      </c>
      <c r="F5" s="151">
        <v>3087</v>
      </c>
      <c r="G5" s="148">
        <f t="shared" ref="G5:G8" si="0">E5*F5</f>
        <v>60813.899999999994</v>
      </c>
      <c r="H5" s="149"/>
      <c r="I5" s="150">
        <v>13</v>
      </c>
      <c r="J5" s="151">
        <v>1200</v>
      </c>
      <c r="K5" s="152">
        <f>J5/I5</f>
        <v>92.307692307692307</v>
      </c>
      <c r="L5" s="153">
        <v>13</v>
      </c>
      <c r="M5" s="151">
        <f>F5/V5*60</f>
        <v>1078.323306811566</v>
      </c>
      <c r="N5" s="152">
        <f>M5/L5</f>
        <v>82.947946677812766</v>
      </c>
      <c r="O5" s="154">
        <f>L5-I5</f>
        <v>0</v>
      </c>
      <c r="P5" s="155">
        <f>N5-K5</f>
        <v>-9.3597456298795407</v>
      </c>
      <c r="Q5" s="156">
        <f>N5/K5</f>
        <v>0.89860275567630499</v>
      </c>
      <c r="R5" s="289">
        <f>Q21</f>
        <v>0.89142990120290333</v>
      </c>
      <c r="S5" s="157">
        <v>0.20849537037037036</v>
      </c>
      <c r="T5" s="158">
        <v>0.32777777777777778</v>
      </c>
      <c r="U5" s="159"/>
      <c r="V5" s="160">
        <v>171.76666666666668</v>
      </c>
      <c r="W5" s="181"/>
      <c r="X5" s="152"/>
      <c r="Y5" s="12"/>
      <c r="Z5" s="198"/>
      <c r="AA5" s="292"/>
      <c r="AB5" s="293"/>
      <c r="AC5" s="12">
        <v>5</v>
      </c>
      <c r="AD5" s="198"/>
      <c r="AE5" s="178">
        <f>M5-J5</f>
        <v>-121.676693188434</v>
      </c>
      <c r="AF5" s="132">
        <f>M5/J5</f>
        <v>0.89860275567630499</v>
      </c>
      <c r="AG5" s="373">
        <f>AF21</f>
        <v>0.89142990120290333</v>
      </c>
    </row>
    <row r="6" spans="1:33" ht="15.75" customHeight="1">
      <c r="A6" s="285"/>
      <c r="B6" s="100" t="s">
        <v>183</v>
      </c>
      <c r="C6" s="361" t="s">
        <v>184</v>
      </c>
      <c r="D6" s="361"/>
      <c r="E6" s="101">
        <v>56.77</v>
      </c>
      <c r="F6" s="102">
        <v>3751</v>
      </c>
      <c r="G6" s="103">
        <f t="shared" si="0"/>
        <v>212944.27000000002</v>
      </c>
      <c r="H6" s="26"/>
      <c r="I6" s="104">
        <v>25</v>
      </c>
      <c r="J6" s="105">
        <v>2000</v>
      </c>
      <c r="K6" s="106">
        <f t="shared" ref="K6:K43" si="1">J6/I6</f>
        <v>80</v>
      </c>
      <c r="L6" s="107">
        <v>25</v>
      </c>
      <c r="M6" s="105">
        <f>F6/V6*60</f>
        <v>1777.9591836734694</v>
      </c>
      <c r="N6" s="106">
        <f>M6/L6</f>
        <v>71.118367346938783</v>
      </c>
      <c r="O6" s="108">
        <f>L6-I6</f>
        <v>0</v>
      </c>
      <c r="P6" s="109">
        <f>N6-K6</f>
        <v>-8.8816326530612173</v>
      </c>
      <c r="Q6" s="110">
        <f>N6/K6</f>
        <v>0.88897959183673481</v>
      </c>
      <c r="R6" s="290"/>
      <c r="S6" s="47">
        <v>0.33153935185185185</v>
      </c>
      <c r="T6" s="48">
        <v>0.41944444444444445</v>
      </c>
      <c r="U6" s="111">
        <v>5.4166666666666607</v>
      </c>
      <c r="V6" s="112">
        <v>126.58333333333334</v>
      </c>
      <c r="W6" s="113"/>
      <c r="X6" s="116"/>
      <c r="Y6" s="12"/>
      <c r="Z6" s="198"/>
      <c r="AA6" s="276"/>
      <c r="AB6" s="277"/>
      <c r="AC6" s="12">
        <v>3</v>
      </c>
      <c r="AD6" s="198"/>
      <c r="AE6" s="117">
        <f>M6-J6</f>
        <v>-222.0408163265306</v>
      </c>
      <c r="AF6" s="110">
        <f>M6/J6</f>
        <v>0.88897959183673469</v>
      </c>
      <c r="AG6" s="359"/>
    </row>
    <row r="7" spans="1:33" ht="15.75" customHeight="1">
      <c r="A7" s="285"/>
      <c r="B7" s="100" t="s">
        <v>185</v>
      </c>
      <c r="C7" s="361" t="s">
        <v>186</v>
      </c>
      <c r="D7" s="361"/>
      <c r="E7" s="101">
        <v>77.34</v>
      </c>
      <c r="F7" s="102">
        <v>2562</v>
      </c>
      <c r="G7" s="103">
        <f t="shared" si="0"/>
        <v>198145.08000000002</v>
      </c>
      <c r="H7" s="26"/>
      <c r="I7" s="104">
        <v>25</v>
      </c>
      <c r="J7" s="105">
        <v>2000</v>
      </c>
      <c r="K7" s="106">
        <f t="shared" si="1"/>
        <v>80</v>
      </c>
      <c r="L7" s="107">
        <v>25</v>
      </c>
      <c r="M7" s="105">
        <f>F7/V7*60</f>
        <v>1779.8533384793511</v>
      </c>
      <c r="N7" s="106">
        <f>M7/L7</f>
        <v>71.194133539174047</v>
      </c>
      <c r="O7" s="108">
        <f>L7-I7</f>
        <v>0</v>
      </c>
      <c r="P7" s="109">
        <f>N7-K7</f>
        <v>-8.8058664608259534</v>
      </c>
      <c r="Q7" s="110">
        <f>N7/K7</f>
        <v>0.88992666923967556</v>
      </c>
      <c r="R7" s="290"/>
      <c r="S7" s="47">
        <v>0.42291666666666666</v>
      </c>
      <c r="T7" s="48">
        <v>0.48289351851851853</v>
      </c>
      <c r="U7" s="111">
        <v>4.9999999999999822</v>
      </c>
      <c r="V7" s="112">
        <v>86.366666666666688</v>
      </c>
      <c r="W7" s="113">
        <v>0.48289351851851853</v>
      </c>
      <c r="X7" s="116">
        <v>0.52083333333333326</v>
      </c>
      <c r="Y7" s="12"/>
      <c r="Z7" s="198"/>
      <c r="AA7" s="276"/>
      <c r="AB7" s="277"/>
      <c r="AC7" s="12">
        <v>2</v>
      </c>
      <c r="AD7" s="198"/>
      <c r="AE7" s="117">
        <f>M7-J7</f>
        <v>-220.14666152064888</v>
      </c>
      <c r="AF7" s="110">
        <f>M7/J7</f>
        <v>0.88992666923967556</v>
      </c>
      <c r="AG7" s="359"/>
    </row>
    <row r="8" spans="1:33" ht="15.75" customHeight="1">
      <c r="A8" s="285"/>
      <c r="B8" s="100" t="s">
        <v>185</v>
      </c>
      <c r="C8" s="361" t="s">
        <v>188</v>
      </c>
      <c r="D8" s="361"/>
      <c r="E8" s="101">
        <v>59.52</v>
      </c>
      <c r="F8" s="102">
        <v>5644</v>
      </c>
      <c r="G8" s="103">
        <f t="shared" si="0"/>
        <v>335930.88</v>
      </c>
      <c r="H8" s="26"/>
      <c r="I8" s="104">
        <v>25</v>
      </c>
      <c r="J8" s="105">
        <v>2000</v>
      </c>
      <c r="K8" s="106">
        <f t="shared" si="1"/>
        <v>80</v>
      </c>
      <c r="L8" s="107">
        <v>25</v>
      </c>
      <c r="M8" s="105">
        <f>F8/V8*60</f>
        <v>1782.1594596965172</v>
      </c>
      <c r="N8" s="106">
        <f>M8/L8</f>
        <v>71.28637838786068</v>
      </c>
      <c r="O8" s="108">
        <f>L8-I8</f>
        <v>0</v>
      </c>
      <c r="P8" s="109">
        <f>N8-K8</f>
        <v>-8.7136216121393204</v>
      </c>
      <c r="Q8" s="110">
        <f>N8/K8</f>
        <v>0.89107972984825845</v>
      </c>
      <c r="R8" s="290"/>
      <c r="S8" s="47">
        <v>0.52083333333333326</v>
      </c>
      <c r="T8" s="48">
        <v>0.65278935185185183</v>
      </c>
      <c r="U8" s="111">
        <v>54.633333333333212</v>
      </c>
      <c r="V8" s="112">
        <v>190.01666666666674</v>
      </c>
      <c r="W8" s="113"/>
      <c r="X8" s="116"/>
      <c r="Y8" s="12"/>
      <c r="Z8" s="198"/>
      <c r="AA8" s="276"/>
      <c r="AB8" s="277"/>
      <c r="AC8" s="12">
        <v>5</v>
      </c>
      <c r="AD8" s="198"/>
      <c r="AE8" s="117">
        <f>M8-J8</f>
        <v>-217.84054030348284</v>
      </c>
      <c r="AF8" s="110">
        <f>M8/J8</f>
        <v>0.89107972984825856</v>
      </c>
      <c r="AG8" s="359"/>
    </row>
    <row r="9" spans="1:33" ht="15.75" customHeight="1">
      <c r="A9" s="285"/>
      <c r="B9" s="100"/>
      <c r="C9" s="361"/>
      <c r="D9" s="361"/>
      <c r="E9" s="101"/>
      <c r="F9" s="102"/>
      <c r="G9" s="103"/>
      <c r="H9" s="13"/>
      <c r="I9" s="104"/>
      <c r="J9" s="105"/>
      <c r="K9" s="106"/>
      <c r="L9" s="118"/>
      <c r="M9" s="105"/>
      <c r="N9" s="106"/>
      <c r="O9" s="108"/>
      <c r="P9" s="109"/>
      <c r="Q9" s="110"/>
      <c r="R9" s="290"/>
      <c r="S9" s="47"/>
      <c r="T9" s="48"/>
      <c r="U9" s="111"/>
      <c r="V9" s="112"/>
      <c r="W9" s="113"/>
      <c r="X9" s="116"/>
      <c r="Y9" s="12"/>
      <c r="Z9" s="198"/>
      <c r="AA9" s="276"/>
      <c r="AB9" s="277"/>
      <c r="AC9" s="12"/>
      <c r="AD9" s="198"/>
      <c r="AE9" s="117"/>
      <c r="AF9" s="110"/>
      <c r="AG9" s="359"/>
    </row>
    <row r="10" spans="1:33" ht="15.75" customHeight="1">
      <c r="A10" s="285"/>
      <c r="B10" s="100"/>
      <c r="C10" s="361"/>
      <c r="D10" s="36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0"/>
      <c r="S10" s="47"/>
      <c r="T10" s="48"/>
      <c r="U10" s="111"/>
      <c r="V10" s="112"/>
      <c r="W10" s="113"/>
      <c r="X10" s="116"/>
      <c r="Y10" s="12"/>
      <c r="Z10" s="198"/>
      <c r="AA10" s="276"/>
      <c r="AB10" s="277"/>
      <c r="AC10" s="12"/>
      <c r="AD10" s="198"/>
      <c r="AE10" s="117"/>
      <c r="AF10" s="110"/>
      <c r="AG10" s="359"/>
    </row>
    <row r="11" spans="1:33" ht="15.75" customHeight="1">
      <c r="A11" s="285"/>
      <c r="B11" s="100"/>
      <c r="C11" s="361"/>
      <c r="D11" s="361"/>
      <c r="E11" s="101"/>
      <c r="F11" s="102"/>
      <c r="G11" s="121"/>
      <c r="H11" s="62"/>
      <c r="I11" s="104"/>
      <c r="J11" s="105"/>
      <c r="K11" s="106"/>
      <c r="L11" s="118"/>
      <c r="M11" s="105"/>
      <c r="N11" s="106"/>
      <c r="O11" s="123"/>
      <c r="P11" s="124"/>
      <c r="Q11" s="125"/>
      <c r="R11" s="290"/>
      <c r="S11" s="47"/>
      <c r="T11" s="48"/>
      <c r="U11" s="111"/>
      <c r="V11" s="112"/>
      <c r="W11" s="113"/>
      <c r="X11" s="116"/>
      <c r="Y11" s="12"/>
      <c r="Z11" s="198"/>
      <c r="AA11" s="276"/>
      <c r="AB11" s="277"/>
      <c r="AC11" s="12"/>
      <c r="AD11" s="198"/>
      <c r="AE11" s="117"/>
      <c r="AF11" s="110"/>
      <c r="AG11" s="359"/>
    </row>
    <row r="12" spans="1:33" ht="15.75" customHeight="1">
      <c r="A12" s="285"/>
      <c r="B12" s="100"/>
      <c r="C12" s="361"/>
      <c r="D12" s="36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0"/>
      <c r="S12" s="47"/>
      <c r="T12" s="48"/>
      <c r="U12" s="111"/>
      <c r="V12" s="112"/>
      <c r="W12" s="113"/>
      <c r="X12" s="116"/>
      <c r="Y12" s="12"/>
      <c r="Z12" s="198"/>
      <c r="AA12" s="276"/>
      <c r="AB12" s="277"/>
      <c r="AC12" s="12"/>
      <c r="AD12" s="198"/>
      <c r="AE12" s="117"/>
      <c r="AF12" s="110"/>
      <c r="AG12" s="359"/>
    </row>
    <row r="13" spans="1:33" ht="15.75" customHeight="1">
      <c r="A13" s="285"/>
      <c r="B13" s="100"/>
      <c r="C13" s="361"/>
      <c r="D13" s="36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0"/>
      <c r="S13" s="47"/>
      <c r="T13" s="48"/>
      <c r="U13" s="111"/>
      <c r="V13" s="112"/>
      <c r="W13" s="113"/>
      <c r="X13" s="116"/>
      <c r="Y13" s="12"/>
      <c r="Z13" s="198"/>
      <c r="AA13" s="276"/>
      <c r="AB13" s="277"/>
      <c r="AC13" s="12"/>
      <c r="AD13" s="198"/>
      <c r="AE13" s="117"/>
      <c r="AF13" s="110"/>
      <c r="AG13" s="359"/>
    </row>
    <row r="14" spans="1:33" ht="15.75" customHeight="1">
      <c r="A14" s="285"/>
      <c r="B14" s="100"/>
      <c r="C14" s="361"/>
      <c r="D14" s="36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0"/>
      <c r="S14" s="47"/>
      <c r="T14" s="48"/>
      <c r="U14" s="111"/>
      <c r="V14" s="112"/>
      <c r="W14" s="113"/>
      <c r="X14" s="116"/>
      <c r="Y14" s="12"/>
      <c r="Z14" s="198"/>
      <c r="AA14" s="276"/>
      <c r="AB14" s="277"/>
      <c r="AC14" s="12"/>
      <c r="AD14" s="198"/>
      <c r="AE14" s="117"/>
      <c r="AF14" s="110"/>
      <c r="AG14" s="359"/>
    </row>
    <row r="15" spans="1:33" ht="15.75" customHeight="1">
      <c r="A15" s="285"/>
      <c r="B15" s="100"/>
      <c r="C15" s="361"/>
      <c r="D15" s="36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0"/>
      <c r="S15" s="47"/>
      <c r="T15" s="48"/>
      <c r="U15" s="111"/>
      <c r="V15" s="112"/>
      <c r="W15" s="113"/>
      <c r="X15" s="116"/>
      <c r="Y15" s="12"/>
      <c r="Z15" s="198"/>
      <c r="AA15" s="276"/>
      <c r="AB15" s="277"/>
      <c r="AC15" s="12"/>
      <c r="AD15" s="198"/>
      <c r="AE15" s="117"/>
      <c r="AF15" s="110"/>
      <c r="AG15" s="359"/>
    </row>
    <row r="16" spans="1:33" ht="15.75" customHeight="1">
      <c r="A16" s="285"/>
      <c r="B16" s="100"/>
      <c r="C16" s="361"/>
      <c r="D16" s="36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0"/>
      <c r="S16" s="47"/>
      <c r="T16" s="48"/>
      <c r="U16" s="111"/>
      <c r="V16" s="112"/>
      <c r="W16" s="113"/>
      <c r="X16" s="116"/>
      <c r="Y16" s="12"/>
      <c r="Z16" s="198"/>
      <c r="AA16" s="276"/>
      <c r="AB16" s="277"/>
      <c r="AC16" s="12"/>
      <c r="AD16" s="198"/>
      <c r="AE16" s="117"/>
      <c r="AF16" s="110"/>
      <c r="AG16" s="359"/>
    </row>
    <row r="17" spans="1:33" ht="15.75" customHeight="1">
      <c r="A17" s="285"/>
      <c r="B17" s="100"/>
      <c r="C17" s="361"/>
      <c r="D17" s="36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0"/>
      <c r="S17" s="47"/>
      <c r="T17" s="48"/>
      <c r="U17" s="111"/>
      <c r="V17" s="112"/>
      <c r="W17" s="113"/>
      <c r="X17" s="116"/>
      <c r="Y17" s="12"/>
      <c r="Z17" s="198"/>
      <c r="AA17" s="276"/>
      <c r="AB17" s="277"/>
      <c r="AC17" s="12"/>
      <c r="AD17" s="198"/>
      <c r="AE17" s="117"/>
      <c r="AF17" s="110"/>
      <c r="AG17" s="359"/>
    </row>
    <row r="18" spans="1:33" ht="15.75" customHeight="1">
      <c r="A18" s="285"/>
      <c r="B18" s="100"/>
      <c r="C18" s="361"/>
      <c r="D18" s="36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0"/>
      <c r="S18" s="47"/>
      <c r="T18" s="48"/>
      <c r="U18" s="111"/>
      <c r="V18" s="112"/>
      <c r="W18" s="113"/>
      <c r="X18" s="116"/>
      <c r="Y18" s="12"/>
      <c r="Z18" s="198"/>
      <c r="AA18" s="276"/>
      <c r="AB18" s="277"/>
      <c r="AC18" s="12"/>
      <c r="AD18" s="198"/>
      <c r="AE18" s="117"/>
      <c r="AF18" s="110"/>
      <c r="AG18" s="359"/>
    </row>
    <row r="19" spans="1:33" ht="15.75" customHeight="1">
      <c r="A19" s="285"/>
      <c r="B19" s="100"/>
      <c r="C19" s="361"/>
      <c r="D19" s="36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0"/>
      <c r="S19" s="47"/>
      <c r="T19" s="48"/>
      <c r="U19" s="111"/>
      <c r="V19" s="112"/>
      <c r="W19" s="113"/>
      <c r="X19" s="116"/>
      <c r="Y19" s="12"/>
      <c r="Z19" s="198"/>
      <c r="AA19" s="276"/>
      <c r="AB19" s="277"/>
      <c r="AC19" s="12"/>
      <c r="AD19" s="198"/>
      <c r="AE19" s="117"/>
      <c r="AF19" s="110"/>
      <c r="AG19" s="359"/>
    </row>
    <row r="20" spans="1:33" ht="15.75" customHeight="1">
      <c r="A20" s="285"/>
      <c r="B20" s="100"/>
      <c r="C20" s="361"/>
      <c r="D20" s="36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0"/>
      <c r="S20" s="47"/>
      <c r="T20" s="48"/>
      <c r="U20" s="130"/>
      <c r="V20" s="112"/>
      <c r="W20" s="113"/>
      <c r="X20" s="116"/>
      <c r="Y20" s="12"/>
      <c r="Z20" s="198"/>
      <c r="AA20" s="276"/>
      <c r="AB20" s="277"/>
      <c r="AC20" s="12"/>
      <c r="AD20" s="198"/>
      <c r="AE20" s="117"/>
      <c r="AF20" s="110"/>
      <c r="AG20" s="359"/>
    </row>
    <row r="21" spans="1:33" ht="15.75" customHeight="1" thickBot="1">
      <c r="A21" s="286"/>
      <c r="B21" s="133" t="s">
        <v>117</v>
      </c>
      <c r="C21" s="278"/>
      <c r="D21" s="278"/>
      <c r="E21" s="134"/>
      <c r="F21" s="167"/>
      <c r="G21" s="135"/>
      <c r="H21" s="69"/>
      <c r="I21" s="136">
        <f t="shared" ref="I21:J21" si="2">AVERAGE(I5:I20)</f>
        <v>22</v>
      </c>
      <c r="J21" s="137">
        <f t="shared" si="2"/>
        <v>1800</v>
      </c>
      <c r="K21" s="138">
        <f t="shared" ref="K21" si="3">J21/I21</f>
        <v>81.818181818181813</v>
      </c>
      <c r="L21" s="136">
        <f t="shared" ref="L21:M21" si="4">AVERAGE(L5:L20)</f>
        <v>22</v>
      </c>
      <c r="M21" s="137">
        <f t="shared" si="4"/>
        <v>1604.5738221652259</v>
      </c>
      <c r="N21" s="138">
        <f>M21/L21</f>
        <v>72.935173734782992</v>
      </c>
      <c r="O21" s="139">
        <f>L21-I21</f>
        <v>0</v>
      </c>
      <c r="P21" s="140">
        <f>N21-K21</f>
        <v>-8.8830080833988205</v>
      </c>
      <c r="Q21" s="141">
        <f>N21/K21</f>
        <v>0.89142990120290333</v>
      </c>
      <c r="R21" s="291"/>
      <c r="S21" s="142">
        <f>S5</f>
        <v>0.20849537037037036</v>
      </c>
      <c r="T21" s="143">
        <f>INDEX(T5:T20,COUNTA(T5:T20))</f>
        <v>0.65278935185185183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79"/>
      <c r="AB21" s="280"/>
      <c r="AC21" s="179">
        <f>SUM(AC5:AC20)</f>
        <v>15</v>
      </c>
      <c r="AD21" s="180">
        <f>SUM(AD5:AD20)</f>
        <v>0</v>
      </c>
      <c r="AE21" s="168">
        <f>M21-J21</f>
        <v>-195.42617783477408</v>
      </c>
      <c r="AF21" s="141">
        <f>M21/J21</f>
        <v>0.89142990120290333</v>
      </c>
      <c r="AG21" s="360"/>
    </row>
    <row r="22" spans="1:33" ht="15.75" customHeight="1">
      <c r="A22" s="294" t="s">
        <v>189</v>
      </c>
      <c r="B22" s="146" t="s">
        <v>185</v>
      </c>
      <c r="C22" s="287" t="s">
        <v>196</v>
      </c>
      <c r="D22" s="288"/>
      <c r="E22" s="147">
        <v>53.76</v>
      </c>
      <c r="F22" s="159">
        <v>3727</v>
      </c>
      <c r="G22" s="148">
        <f t="shared" ref="G22:G25" si="5">E22*F22</f>
        <v>200363.51999999999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1778.0545984627624</v>
      </c>
      <c r="N22" s="152">
        <f>M22/L22</f>
        <v>88.902729923138125</v>
      </c>
      <c r="O22" s="154">
        <f>L22-I22</f>
        <v>0</v>
      </c>
      <c r="P22" s="155">
        <f>N22-K22</f>
        <v>-11.097270076861875</v>
      </c>
      <c r="Q22" s="156">
        <f>N22/K22</f>
        <v>0.88902729923138124</v>
      </c>
      <c r="R22" s="289">
        <f>Q38</f>
        <v>0.88907845750411241</v>
      </c>
      <c r="S22" s="157">
        <v>0.29182870370370373</v>
      </c>
      <c r="T22" s="158">
        <v>0.37916666666666665</v>
      </c>
      <c r="U22" s="159"/>
      <c r="V22" s="160">
        <v>125.76666666666661</v>
      </c>
      <c r="W22" s="97"/>
      <c r="X22" s="98"/>
      <c r="Y22" s="12"/>
      <c r="Z22" s="198"/>
      <c r="AA22" s="292"/>
      <c r="AB22" s="293"/>
      <c r="AC22" s="12">
        <v>4</v>
      </c>
      <c r="AD22" s="198"/>
      <c r="AE22" s="115">
        <f>M22-J22</f>
        <v>-221.94540153723756</v>
      </c>
      <c r="AF22" s="156">
        <f>M22/J22</f>
        <v>0.88902729923138124</v>
      </c>
      <c r="AG22" s="358">
        <f>AF38</f>
        <v>0.88907845750411241</v>
      </c>
    </row>
    <row r="23" spans="1:33" ht="15.75" customHeight="1">
      <c r="A23" s="295"/>
      <c r="B23" s="163" t="s">
        <v>185</v>
      </c>
      <c r="C23" s="274" t="s">
        <v>194</v>
      </c>
      <c r="D23" s="275"/>
      <c r="E23" s="101">
        <v>47.37</v>
      </c>
      <c r="F23" s="111">
        <v>2188</v>
      </c>
      <c r="G23" s="103">
        <f t="shared" si="5"/>
        <v>103645.56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1778.4601490178356</v>
      </c>
      <c r="N23" s="106">
        <f>M23/L23</f>
        <v>84.688578524658837</v>
      </c>
      <c r="O23" s="108">
        <f>L23-I23</f>
        <v>0</v>
      </c>
      <c r="P23" s="109">
        <f>N23-K23</f>
        <v>-10.549516713436404</v>
      </c>
      <c r="Q23" s="110">
        <f>N23/K23</f>
        <v>0.88923007450891778</v>
      </c>
      <c r="R23" s="290"/>
      <c r="S23" s="47">
        <v>0.38276620370370368</v>
      </c>
      <c r="T23" s="48">
        <v>0.43402777777777779</v>
      </c>
      <c r="U23" s="111">
        <v>5.1833333333333176</v>
      </c>
      <c r="V23" s="112">
        <v>73.81666666666672</v>
      </c>
      <c r="W23" s="113"/>
      <c r="X23" s="116"/>
      <c r="Y23" s="12"/>
      <c r="Z23" s="198"/>
      <c r="AA23" s="276"/>
      <c r="AB23" s="277"/>
      <c r="AC23" s="12">
        <v>2</v>
      </c>
      <c r="AD23" s="198"/>
      <c r="AE23" s="117">
        <f>M23-J23</f>
        <v>-221.53985098216435</v>
      </c>
      <c r="AF23" s="110">
        <f>M23/J23</f>
        <v>0.88923007450891778</v>
      </c>
      <c r="AG23" s="359"/>
    </row>
    <row r="24" spans="1:33" ht="15.75" customHeight="1">
      <c r="A24" s="295"/>
      <c r="B24" s="163" t="s">
        <v>185</v>
      </c>
      <c r="C24" s="274" t="s">
        <v>197</v>
      </c>
      <c r="D24" s="275"/>
      <c r="E24" s="101">
        <v>71.55</v>
      </c>
      <c r="F24" s="111">
        <v>2457</v>
      </c>
      <c r="G24" s="103">
        <f t="shared" si="5"/>
        <v>175798.35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1777.2151898734173</v>
      </c>
      <c r="N24" s="106">
        <f>M24/L24</f>
        <v>80.782508630609883</v>
      </c>
      <c r="O24" s="108">
        <f>L24-I24</f>
        <v>0</v>
      </c>
      <c r="P24" s="109">
        <f>N24-K24</f>
        <v>-10.126582278481024</v>
      </c>
      <c r="Q24" s="110">
        <f>N24/K24</f>
        <v>0.88860759493670871</v>
      </c>
      <c r="R24" s="290"/>
      <c r="S24" s="47">
        <v>0.43753472222222223</v>
      </c>
      <c r="T24" s="48">
        <v>0.49513888888888891</v>
      </c>
      <c r="U24" s="111">
        <v>5.0499999999999901</v>
      </c>
      <c r="V24" s="112">
        <v>82.950000000000017</v>
      </c>
      <c r="W24" s="113">
        <v>0.49513888888888891</v>
      </c>
      <c r="X24" s="116">
        <v>0.53424768518518517</v>
      </c>
      <c r="Y24" s="12"/>
      <c r="Z24" s="198"/>
      <c r="AA24" s="276"/>
      <c r="AB24" s="277"/>
      <c r="AC24" s="12">
        <v>2</v>
      </c>
      <c r="AD24" s="198"/>
      <c r="AE24" s="117">
        <f>M24-J24</f>
        <v>-222.78481012658267</v>
      </c>
      <c r="AF24" s="110">
        <f>M24/J24</f>
        <v>0.88860759493670871</v>
      </c>
      <c r="AG24" s="359"/>
    </row>
    <row r="25" spans="1:33" ht="15.75" customHeight="1">
      <c r="A25" s="295"/>
      <c r="B25" s="163" t="s">
        <v>185</v>
      </c>
      <c r="C25" s="274" t="s">
        <v>195</v>
      </c>
      <c r="D25" s="275"/>
      <c r="E25" s="101">
        <v>59.54</v>
      </c>
      <c r="F25" s="111">
        <v>3667</v>
      </c>
      <c r="G25" s="103">
        <f t="shared" si="5"/>
        <v>218333.18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1778.8977226788836</v>
      </c>
      <c r="N25" s="106">
        <f>M25/L25</f>
        <v>77.343379246907986</v>
      </c>
      <c r="O25" s="108">
        <f>L25-I25</f>
        <v>0</v>
      </c>
      <c r="P25" s="109">
        <f>N25-K25</f>
        <v>-9.6131424922224511</v>
      </c>
      <c r="Q25" s="110">
        <f>N25/K25</f>
        <v>0.88944886133944179</v>
      </c>
      <c r="R25" s="290"/>
      <c r="S25" s="47">
        <v>0.53424768518518517</v>
      </c>
      <c r="T25" s="48">
        <v>0.62013888888888891</v>
      </c>
      <c r="U25" s="111">
        <v>56.31666666666662</v>
      </c>
      <c r="V25" s="112">
        <v>123.68333333333338</v>
      </c>
      <c r="W25" s="113"/>
      <c r="X25" s="116"/>
      <c r="Y25" s="12"/>
      <c r="Z25" s="198"/>
      <c r="AA25" s="276"/>
      <c r="AB25" s="277"/>
      <c r="AC25" s="12">
        <v>3</v>
      </c>
      <c r="AD25" s="198"/>
      <c r="AE25" s="117">
        <f>M25-J25</f>
        <v>-221.10227732111639</v>
      </c>
      <c r="AF25" s="110">
        <f>M25/J25</f>
        <v>0.88944886133944179</v>
      </c>
      <c r="AG25" s="359"/>
    </row>
    <row r="26" spans="1:33" ht="15.75" customHeight="1">
      <c r="A26" s="296"/>
      <c r="B26" s="163"/>
      <c r="C26" s="274"/>
      <c r="D26" s="275"/>
      <c r="E26" s="101"/>
      <c r="F26" s="111"/>
      <c r="G26" s="103"/>
      <c r="H26" s="13"/>
      <c r="I26" s="118"/>
      <c r="J26" s="105"/>
      <c r="K26" s="106"/>
      <c r="L26" s="118"/>
      <c r="M26" s="105"/>
      <c r="N26" s="106"/>
      <c r="O26" s="108"/>
      <c r="P26" s="109"/>
      <c r="Q26" s="110"/>
      <c r="R26" s="290"/>
      <c r="S26" s="47"/>
      <c r="T26" s="48"/>
      <c r="U26" s="111"/>
      <c r="V26" s="112"/>
      <c r="W26" s="113"/>
      <c r="X26" s="116"/>
      <c r="Y26" s="12"/>
      <c r="Z26" s="198"/>
      <c r="AA26" s="276"/>
      <c r="AB26" s="277"/>
      <c r="AC26" s="12"/>
      <c r="AD26" s="198"/>
      <c r="AE26" s="117"/>
      <c r="AF26" s="110"/>
      <c r="AG26" s="359"/>
    </row>
    <row r="27" spans="1:33" ht="15.75" customHeight="1">
      <c r="A27" s="296"/>
      <c r="B27" s="163"/>
      <c r="C27" s="274"/>
      <c r="D27" s="275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0"/>
      <c r="S27" s="47"/>
      <c r="T27" s="48"/>
      <c r="U27" s="111"/>
      <c r="V27" s="112"/>
      <c r="W27" s="113"/>
      <c r="X27" s="116"/>
      <c r="Y27" s="12"/>
      <c r="Z27" s="198"/>
      <c r="AA27" s="276"/>
      <c r="AB27" s="277"/>
      <c r="AC27" s="12"/>
      <c r="AD27" s="198"/>
      <c r="AE27" s="117"/>
      <c r="AF27" s="110"/>
      <c r="AG27" s="359"/>
    </row>
    <row r="28" spans="1:33" ht="15.75" customHeight="1">
      <c r="A28" s="296"/>
      <c r="B28" s="163"/>
      <c r="C28" s="274"/>
      <c r="D28" s="275"/>
      <c r="E28" s="101"/>
      <c r="F28" s="111"/>
      <c r="G28" s="121"/>
      <c r="H28" s="62"/>
      <c r="I28" s="118"/>
      <c r="J28" s="105"/>
      <c r="K28" s="106"/>
      <c r="L28" s="118"/>
      <c r="M28" s="105"/>
      <c r="N28" s="106"/>
      <c r="O28" s="123"/>
      <c r="P28" s="124"/>
      <c r="Q28" s="125"/>
      <c r="R28" s="290"/>
      <c r="S28" s="47"/>
      <c r="T28" s="48"/>
      <c r="U28" s="111"/>
      <c r="V28" s="112"/>
      <c r="W28" s="113"/>
      <c r="X28" s="116"/>
      <c r="Y28" s="12"/>
      <c r="Z28" s="198"/>
      <c r="AA28" s="276"/>
      <c r="AB28" s="277"/>
      <c r="AC28" s="12"/>
      <c r="AD28" s="198"/>
      <c r="AE28" s="117"/>
      <c r="AF28" s="110"/>
      <c r="AG28" s="359"/>
    </row>
    <row r="29" spans="1:33" ht="15.75" customHeight="1">
      <c r="A29" s="296"/>
      <c r="B29" s="163"/>
      <c r="C29" s="274"/>
      <c r="D29" s="275"/>
      <c r="E29" s="101"/>
      <c r="F29" s="111"/>
      <c r="G29" s="121"/>
      <c r="H29" s="62"/>
      <c r="I29" s="118"/>
      <c r="J29" s="105"/>
      <c r="K29" s="106"/>
      <c r="L29" s="118"/>
      <c r="M29" s="105"/>
      <c r="N29" s="106"/>
      <c r="O29" s="123"/>
      <c r="P29" s="124"/>
      <c r="Q29" s="125"/>
      <c r="R29" s="290"/>
      <c r="S29" s="47"/>
      <c r="T29" s="48"/>
      <c r="U29" s="111"/>
      <c r="V29" s="112"/>
      <c r="W29" s="113"/>
      <c r="X29" s="116"/>
      <c r="Y29" s="12"/>
      <c r="Z29" s="198"/>
      <c r="AA29" s="276"/>
      <c r="AB29" s="277"/>
      <c r="AC29" s="12"/>
      <c r="AD29" s="198"/>
      <c r="AE29" s="117"/>
      <c r="AF29" s="110"/>
      <c r="AG29" s="359"/>
    </row>
    <row r="30" spans="1:33" ht="15.75" customHeight="1">
      <c r="A30" s="296"/>
      <c r="B30" s="163"/>
      <c r="C30" s="274"/>
      <c r="D30" s="275"/>
      <c r="E30" s="101"/>
      <c r="F30" s="111"/>
      <c r="G30" s="121"/>
      <c r="H30" s="62"/>
      <c r="I30" s="118"/>
      <c r="J30" s="105"/>
      <c r="K30" s="106"/>
      <c r="L30" s="118"/>
      <c r="M30" s="105"/>
      <c r="N30" s="106"/>
      <c r="O30" s="123"/>
      <c r="P30" s="124"/>
      <c r="Q30" s="125"/>
      <c r="R30" s="290"/>
      <c r="S30" s="47"/>
      <c r="T30" s="48"/>
      <c r="U30" s="111"/>
      <c r="V30" s="112"/>
      <c r="W30" s="113"/>
      <c r="X30" s="116"/>
      <c r="Y30" s="12"/>
      <c r="Z30" s="198"/>
      <c r="AA30" s="276"/>
      <c r="AB30" s="277"/>
      <c r="AC30" s="12"/>
      <c r="AD30" s="198"/>
      <c r="AE30" s="117"/>
      <c r="AF30" s="110"/>
      <c r="AG30" s="359"/>
    </row>
    <row r="31" spans="1:33" ht="15.75" customHeight="1">
      <c r="A31" s="296"/>
      <c r="B31" s="163"/>
      <c r="C31" s="274"/>
      <c r="D31" s="275"/>
      <c r="E31" s="101"/>
      <c r="F31" s="111"/>
      <c r="G31" s="121"/>
      <c r="H31" s="62"/>
      <c r="I31" s="118"/>
      <c r="J31" s="105"/>
      <c r="K31" s="106"/>
      <c r="L31" s="118"/>
      <c r="M31" s="105"/>
      <c r="N31" s="106"/>
      <c r="O31" s="123"/>
      <c r="P31" s="124"/>
      <c r="Q31" s="125"/>
      <c r="R31" s="290"/>
      <c r="S31" s="47"/>
      <c r="T31" s="48"/>
      <c r="U31" s="111"/>
      <c r="V31" s="112"/>
      <c r="W31" s="113"/>
      <c r="X31" s="116"/>
      <c r="Y31" s="12"/>
      <c r="Z31" s="198"/>
      <c r="AA31" s="276"/>
      <c r="AB31" s="277"/>
      <c r="AC31" s="12"/>
      <c r="AD31" s="198"/>
      <c r="AE31" s="117"/>
      <c r="AF31" s="110"/>
      <c r="AG31" s="359"/>
    </row>
    <row r="32" spans="1:33" ht="15.75" customHeight="1">
      <c r="A32" s="296"/>
      <c r="B32" s="163"/>
      <c r="C32" s="274"/>
      <c r="D32" s="275"/>
      <c r="E32" s="101"/>
      <c r="F32" s="111"/>
      <c r="G32" s="121"/>
      <c r="H32" s="62"/>
      <c r="I32" s="118"/>
      <c r="J32" s="105"/>
      <c r="K32" s="106"/>
      <c r="L32" s="118"/>
      <c r="M32" s="105"/>
      <c r="N32" s="106"/>
      <c r="O32" s="123"/>
      <c r="P32" s="124"/>
      <c r="Q32" s="125"/>
      <c r="R32" s="290"/>
      <c r="S32" s="47"/>
      <c r="T32" s="48"/>
      <c r="U32" s="111"/>
      <c r="V32" s="112"/>
      <c r="W32" s="113"/>
      <c r="X32" s="116"/>
      <c r="Y32" s="12"/>
      <c r="Z32" s="198"/>
      <c r="AA32" s="276"/>
      <c r="AB32" s="277"/>
      <c r="AC32" s="12"/>
      <c r="AD32" s="198"/>
      <c r="AE32" s="117"/>
      <c r="AF32" s="110"/>
      <c r="AG32" s="359"/>
    </row>
    <row r="33" spans="1:33" ht="15.75" customHeight="1">
      <c r="A33" s="296"/>
      <c r="B33" s="163"/>
      <c r="C33" s="274"/>
      <c r="D33" s="275"/>
      <c r="E33" s="101"/>
      <c r="F33" s="111"/>
      <c r="G33" s="121"/>
      <c r="H33" s="62"/>
      <c r="I33" s="118"/>
      <c r="J33" s="105"/>
      <c r="K33" s="106"/>
      <c r="L33" s="118"/>
      <c r="M33" s="105"/>
      <c r="N33" s="106"/>
      <c r="O33" s="123"/>
      <c r="P33" s="124"/>
      <c r="Q33" s="125"/>
      <c r="R33" s="290"/>
      <c r="S33" s="47"/>
      <c r="T33" s="48"/>
      <c r="U33" s="111"/>
      <c r="V33" s="112"/>
      <c r="W33" s="113"/>
      <c r="X33" s="116"/>
      <c r="Y33" s="12"/>
      <c r="Z33" s="198"/>
      <c r="AA33" s="276"/>
      <c r="AB33" s="277"/>
      <c r="AC33" s="12"/>
      <c r="AD33" s="198"/>
      <c r="AE33" s="117"/>
      <c r="AF33" s="110"/>
      <c r="AG33" s="359"/>
    </row>
    <row r="34" spans="1:33" ht="15.75" customHeight="1">
      <c r="A34" s="296"/>
      <c r="B34" s="163"/>
      <c r="C34" s="274"/>
      <c r="D34" s="275"/>
      <c r="E34" s="101"/>
      <c r="F34" s="111"/>
      <c r="G34" s="121"/>
      <c r="H34" s="62"/>
      <c r="I34" s="118"/>
      <c r="J34" s="105"/>
      <c r="K34" s="106"/>
      <c r="L34" s="118"/>
      <c r="M34" s="105"/>
      <c r="N34" s="106"/>
      <c r="O34" s="123"/>
      <c r="P34" s="124"/>
      <c r="Q34" s="125"/>
      <c r="R34" s="290"/>
      <c r="S34" s="47"/>
      <c r="T34" s="48"/>
      <c r="U34" s="111"/>
      <c r="V34" s="112"/>
      <c r="W34" s="113"/>
      <c r="X34" s="116"/>
      <c r="Y34" s="12"/>
      <c r="Z34" s="198"/>
      <c r="AA34" s="276"/>
      <c r="AB34" s="277"/>
      <c r="AC34" s="12"/>
      <c r="AD34" s="198"/>
      <c r="AE34" s="117"/>
      <c r="AF34" s="110"/>
      <c r="AG34" s="359"/>
    </row>
    <row r="35" spans="1:33" ht="15.75" customHeight="1">
      <c r="A35" s="296"/>
      <c r="B35" s="163"/>
      <c r="C35" s="274"/>
      <c r="D35" s="275"/>
      <c r="E35" s="101"/>
      <c r="F35" s="111"/>
      <c r="G35" s="121"/>
      <c r="H35" s="62"/>
      <c r="I35" s="118"/>
      <c r="J35" s="105"/>
      <c r="K35" s="106"/>
      <c r="L35" s="118"/>
      <c r="M35" s="105"/>
      <c r="N35" s="106"/>
      <c r="O35" s="123"/>
      <c r="P35" s="124"/>
      <c r="Q35" s="125"/>
      <c r="R35" s="290"/>
      <c r="S35" s="47"/>
      <c r="T35" s="48"/>
      <c r="U35" s="111"/>
      <c r="V35" s="112"/>
      <c r="W35" s="183"/>
      <c r="X35" s="184"/>
      <c r="Y35" s="12"/>
      <c r="Z35" s="198"/>
      <c r="AA35" s="276"/>
      <c r="AB35" s="277"/>
      <c r="AC35" s="12"/>
      <c r="AD35" s="198"/>
      <c r="AE35" s="117"/>
      <c r="AF35" s="110"/>
      <c r="AG35" s="359"/>
    </row>
    <row r="36" spans="1:33" ht="15.75" customHeight="1">
      <c r="A36" s="296"/>
      <c r="B36" s="163"/>
      <c r="C36" s="274"/>
      <c r="D36" s="275"/>
      <c r="E36" s="101"/>
      <c r="F36" s="111"/>
      <c r="G36" s="121"/>
      <c r="H36" s="62"/>
      <c r="I36" s="118"/>
      <c r="J36" s="105"/>
      <c r="K36" s="106"/>
      <c r="L36" s="118"/>
      <c r="M36" s="105"/>
      <c r="N36" s="106"/>
      <c r="O36" s="123"/>
      <c r="P36" s="124"/>
      <c r="Q36" s="125"/>
      <c r="R36" s="290"/>
      <c r="S36" s="47"/>
      <c r="T36" s="48"/>
      <c r="U36" s="111"/>
      <c r="V36" s="112"/>
      <c r="W36" s="185"/>
      <c r="X36" s="186"/>
      <c r="Y36" s="12"/>
      <c r="Z36" s="198"/>
      <c r="AA36" s="276"/>
      <c r="AB36" s="277"/>
      <c r="AC36" s="12"/>
      <c r="AD36" s="198"/>
      <c r="AE36" s="117"/>
      <c r="AF36" s="110"/>
      <c r="AG36" s="359"/>
    </row>
    <row r="37" spans="1:33" ht="15.75" customHeight="1">
      <c r="A37" s="296"/>
      <c r="B37" s="100"/>
      <c r="C37" s="274"/>
      <c r="D37" s="275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0"/>
      <c r="S37" s="47"/>
      <c r="T37" s="48"/>
      <c r="U37" s="130"/>
      <c r="V37" s="112"/>
      <c r="W37" s="185"/>
      <c r="X37" s="186"/>
      <c r="Y37" s="12"/>
      <c r="Z37" s="198"/>
      <c r="AA37" s="276"/>
      <c r="AB37" s="277"/>
      <c r="AC37" s="12"/>
      <c r="AD37" s="198"/>
      <c r="AE37" s="117"/>
      <c r="AF37" s="110"/>
      <c r="AG37" s="359"/>
    </row>
    <row r="38" spans="1:33" ht="15.75" customHeight="1" thickBot="1">
      <c r="A38" s="297"/>
      <c r="B38" s="133" t="s">
        <v>117</v>
      </c>
      <c r="C38" s="278"/>
      <c r="D38" s="278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1778.1569150082248</v>
      </c>
      <c r="N38" s="138">
        <f t="shared" ref="N38:N43" si="9">M38/L38</f>
        <v>82.704972791080223</v>
      </c>
      <c r="O38" s="139">
        <f t="shared" ref="O38:O43" si="10">L38-I38</f>
        <v>0</v>
      </c>
      <c r="P38" s="140">
        <f t="shared" ref="P38:P43" si="11">N38-K38</f>
        <v>-10.31828302287326</v>
      </c>
      <c r="Q38" s="141">
        <f t="shared" ref="Q38:Q43" si="12">N38/K38</f>
        <v>0.88907845750411241</v>
      </c>
      <c r="R38" s="291"/>
      <c r="S38" s="142">
        <f>S22</f>
        <v>0.29182870370370373</v>
      </c>
      <c r="T38" s="143">
        <f>INDEX(T22:T37,COUNTA(T22:T37))</f>
        <v>0.62013888888888891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79"/>
      <c r="AB38" s="280"/>
      <c r="AC38" s="179">
        <f>SUM(AC22:AC37)</f>
        <v>11</v>
      </c>
      <c r="AD38" s="180">
        <f>SUM(AD22:AD37)</f>
        <v>0</v>
      </c>
      <c r="AE38" s="168">
        <f t="shared" ref="AE38:AE43" si="13">M38-J38</f>
        <v>-221.84308499177519</v>
      </c>
      <c r="AF38" s="141">
        <f t="shared" ref="AF38:AF43" si="14">M38/J38</f>
        <v>0.88907845750411241</v>
      </c>
      <c r="AG38" s="360"/>
    </row>
    <row r="39" spans="1:33" ht="15.75" customHeight="1">
      <c r="A39" s="284" t="s">
        <v>193</v>
      </c>
      <c r="B39" s="146" t="s">
        <v>185</v>
      </c>
      <c r="C39" s="287" t="s">
        <v>225</v>
      </c>
      <c r="D39" s="288"/>
      <c r="E39" s="147">
        <v>65.400000000000006</v>
      </c>
      <c r="F39" s="97">
        <v>901</v>
      </c>
      <c r="G39" s="148">
        <f t="shared" ref="G39:G43" si="15">E39*F39</f>
        <v>58925.400000000009</v>
      </c>
      <c r="H39" s="149"/>
      <c r="I39" s="150">
        <v>24</v>
      </c>
      <c r="J39" s="151">
        <v>2000</v>
      </c>
      <c r="K39" s="152">
        <f>J39/I39</f>
        <v>83.333333333333329</v>
      </c>
      <c r="L39" s="153">
        <v>24</v>
      </c>
      <c r="M39" s="151">
        <f>F39/V39*60</f>
        <v>1780.2414928649848</v>
      </c>
      <c r="N39" s="152">
        <f t="shared" si="9"/>
        <v>74.176728869374372</v>
      </c>
      <c r="O39" s="154">
        <f t="shared" si="10"/>
        <v>0</v>
      </c>
      <c r="P39" s="155">
        <f t="shared" si="11"/>
        <v>-9.1566044639589563</v>
      </c>
      <c r="Q39" s="156">
        <f t="shared" si="12"/>
        <v>0.8901207464324925</v>
      </c>
      <c r="R39" s="289">
        <f>Q55</f>
        <v>0.91029898322062908</v>
      </c>
      <c r="S39" s="157">
        <v>0.29166666666666669</v>
      </c>
      <c r="T39" s="158">
        <v>0.31275462962962963</v>
      </c>
      <c r="U39" s="159"/>
      <c r="V39" s="160">
        <v>30.366666666666646</v>
      </c>
      <c r="W39" s="158"/>
      <c r="X39" s="169"/>
      <c r="Y39" s="12"/>
      <c r="Z39" s="198"/>
      <c r="AA39" s="292"/>
      <c r="AB39" s="293"/>
      <c r="AC39" s="12">
        <v>1</v>
      </c>
      <c r="AD39" s="198"/>
      <c r="AE39" s="115">
        <f t="shared" si="13"/>
        <v>-219.75850713501518</v>
      </c>
      <c r="AF39" s="156">
        <f t="shared" si="14"/>
        <v>0.89012074643249239</v>
      </c>
      <c r="AG39" s="281">
        <f>AF55</f>
        <v>0.94252195607799638</v>
      </c>
    </row>
    <row r="40" spans="1:33" ht="15.75" customHeight="1">
      <c r="A40" s="285"/>
      <c r="B40" s="163" t="s">
        <v>185</v>
      </c>
      <c r="C40" s="274" t="s">
        <v>192</v>
      </c>
      <c r="D40" s="275"/>
      <c r="E40" s="101">
        <v>59.34</v>
      </c>
      <c r="F40" s="102">
        <v>1683</v>
      </c>
      <c r="G40" s="103">
        <f t="shared" si="15"/>
        <v>99869.22</v>
      </c>
      <c r="H40" s="26"/>
      <c r="I40" s="104">
        <v>24</v>
      </c>
      <c r="J40" s="105">
        <v>2000</v>
      </c>
      <c r="K40" s="106">
        <f t="shared" si="1"/>
        <v>83.333333333333329</v>
      </c>
      <c r="L40" s="107">
        <v>24</v>
      </c>
      <c r="M40" s="105">
        <f>F40/V40*60</f>
        <v>1779.3832599118944</v>
      </c>
      <c r="N40" s="106">
        <f t="shared" si="9"/>
        <v>74.140969162995603</v>
      </c>
      <c r="O40" s="108">
        <f t="shared" si="10"/>
        <v>0</v>
      </c>
      <c r="P40" s="109">
        <f t="shared" si="11"/>
        <v>-9.1923641703377257</v>
      </c>
      <c r="Q40" s="110">
        <f t="shared" si="12"/>
        <v>0.88969162995594731</v>
      </c>
      <c r="R40" s="290"/>
      <c r="S40" s="47">
        <v>0.31614583333333335</v>
      </c>
      <c r="T40" s="48">
        <v>0.35555555555555557</v>
      </c>
      <c r="U40" s="111">
        <v>4.8833333333333506</v>
      </c>
      <c r="V40" s="112">
        <v>56.75</v>
      </c>
      <c r="W40" s="113"/>
      <c r="X40" s="116"/>
      <c r="Y40" s="12"/>
      <c r="Z40" s="198"/>
      <c r="AA40" s="276"/>
      <c r="AB40" s="277"/>
      <c r="AC40" s="12">
        <v>1</v>
      </c>
      <c r="AD40" s="198"/>
      <c r="AE40" s="117">
        <f t="shared" si="13"/>
        <v>-220.61674008810564</v>
      </c>
      <c r="AF40" s="110">
        <f t="shared" si="14"/>
        <v>0.88969162995594719</v>
      </c>
      <c r="AG40" s="282"/>
    </row>
    <row r="41" spans="1:33" ht="15.75" customHeight="1">
      <c r="A41" s="285"/>
      <c r="B41" s="163" t="s">
        <v>185</v>
      </c>
      <c r="C41" s="274" t="s">
        <v>187</v>
      </c>
      <c r="D41" s="275"/>
      <c r="E41" s="101">
        <v>58.67</v>
      </c>
      <c r="F41" s="102">
        <v>4202</v>
      </c>
      <c r="G41" s="103">
        <f t="shared" si="15"/>
        <v>246531.34</v>
      </c>
      <c r="H41" s="26"/>
      <c r="I41" s="104">
        <v>23</v>
      </c>
      <c r="J41" s="105">
        <v>2000</v>
      </c>
      <c r="K41" s="106">
        <f t="shared" si="1"/>
        <v>86.956521739130437</v>
      </c>
      <c r="L41" s="107">
        <v>23</v>
      </c>
      <c r="M41" s="105">
        <f>F41/V41*60</f>
        <v>1779.0426908150071</v>
      </c>
      <c r="N41" s="106">
        <f t="shared" si="9"/>
        <v>77.349682209348131</v>
      </c>
      <c r="O41" s="108">
        <f t="shared" si="10"/>
        <v>0</v>
      </c>
      <c r="P41" s="109">
        <f t="shared" si="11"/>
        <v>-9.6068395297823059</v>
      </c>
      <c r="Q41" s="110">
        <f t="shared" si="12"/>
        <v>0.88952134540750349</v>
      </c>
      <c r="R41" s="290"/>
      <c r="S41" s="47">
        <v>0.35922453703703705</v>
      </c>
      <c r="T41" s="48">
        <v>0.45763888888888887</v>
      </c>
      <c r="U41" s="111">
        <v>5.2833333333333332</v>
      </c>
      <c r="V41" s="112">
        <v>141.71666666666661</v>
      </c>
      <c r="W41" s="113"/>
      <c r="X41" s="116"/>
      <c r="Y41" s="12"/>
      <c r="Z41" s="198"/>
      <c r="AA41" s="276"/>
      <c r="AB41" s="277"/>
      <c r="AC41" s="12">
        <v>4</v>
      </c>
      <c r="AD41" s="198"/>
      <c r="AE41" s="117">
        <f t="shared" si="13"/>
        <v>-220.95730918499294</v>
      </c>
      <c r="AF41" s="110">
        <f t="shared" si="14"/>
        <v>0.88952134540750349</v>
      </c>
      <c r="AG41" s="282"/>
    </row>
    <row r="42" spans="1:33" ht="15.75" customHeight="1">
      <c r="A42" s="285"/>
      <c r="B42" s="163" t="s">
        <v>179</v>
      </c>
      <c r="C42" s="274" t="s">
        <v>180</v>
      </c>
      <c r="D42" s="275"/>
      <c r="E42" s="101">
        <v>24.07</v>
      </c>
      <c r="F42" s="102">
        <v>429</v>
      </c>
      <c r="G42" s="103">
        <f t="shared" si="15"/>
        <v>10326.030000000001</v>
      </c>
      <c r="H42" s="26"/>
      <c r="I42" s="104">
        <v>21</v>
      </c>
      <c r="J42" s="105">
        <v>2790</v>
      </c>
      <c r="K42" s="106">
        <f t="shared" si="1"/>
        <v>132.85714285714286</v>
      </c>
      <c r="L42" s="107">
        <v>23</v>
      </c>
      <c r="M42" s="105">
        <f>F42/V42*60</f>
        <v>2787.7256317689598</v>
      </c>
      <c r="N42" s="106">
        <f t="shared" si="9"/>
        <v>121.20546225082434</v>
      </c>
      <c r="O42" s="108">
        <f t="shared" si="10"/>
        <v>2</v>
      </c>
      <c r="P42" s="109">
        <f t="shared" si="11"/>
        <v>-11.651680606318521</v>
      </c>
      <c r="Q42" s="110">
        <f t="shared" si="12"/>
        <v>0.91229917823201112</v>
      </c>
      <c r="R42" s="290"/>
      <c r="S42" s="47">
        <v>0.46180555555555558</v>
      </c>
      <c r="T42" s="48">
        <v>0.4682175925925926</v>
      </c>
      <c r="U42" s="111">
        <v>6.0000000000000586</v>
      </c>
      <c r="V42" s="112">
        <v>9.2333333333333112</v>
      </c>
      <c r="W42" s="113">
        <v>0.4682175925925926</v>
      </c>
      <c r="X42" s="116">
        <v>0.5072106481481482</v>
      </c>
      <c r="Y42" s="12"/>
      <c r="Z42" s="198"/>
      <c r="AA42" s="276"/>
      <c r="AB42" s="277"/>
      <c r="AC42" s="12">
        <v>1</v>
      </c>
      <c r="AD42" s="198"/>
      <c r="AE42" s="117">
        <f t="shared" si="13"/>
        <v>-2.2743682310401709</v>
      </c>
      <c r="AF42" s="110">
        <f t="shared" si="14"/>
        <v>0.99918481425410743</v>
      </c>
      <c r="AG42" s="282"/>
    </row>
    <row r="43" spans="1:33" ht="15.75" customHeight="1">
      <c r="A43" s="285"/>
      <c r="B43" s="163" t="s">
        <v>179</v>
      </c>
      <c r="C43" s="274" t="s">
        <v>181</v>
      </c>
      <c r="D43" s="275"/>
      <c r="E43" s="101">
        <v>29.97</v>
      </c>
      <c r="F43" s="102">
        <v>3049</v>
      </c>
      <c r="G43" s="103">
        <f t="shared" si="15"/>
        <v>91378.53</v>
      </c>
      <c r="H43" s="13"/>
      <c r="I43" s="104">
        <v>21</v>
      </c>
      <c r="J43" s="105">
        <v>2790</v>
      </c>
      <c r="K43" s="106">
        <f t="shared" si="1"/>
        <v>132.85714285714286</v>
      </c>
      <c r="L43" s="107">
        <v>23</v>
      </c>
      <c r="M43" s="105">
        <f>F43/V43*60</f>
        <v>2788.0111760223526</v>
      </c>
      <c r="N43" s="106">
        <f t="shared" si="9"/>
        <v>121.21787721836316</v>
      </c>
      <c r="O43" s="108">
        <f t="shared" si="10"/>
        <v>2</v>
      </c>
      <c r="P43" s="109">
        <f t="shared" si="11"/>
        <v>-11.639265638779705</v>
      </c>
      <c r="Q43" s="110">
        <f t="shared" si="12"/>
        <v>0.91239262422423884</v>
      </c>
      <c r="R43" s="290"/>
      <c r="S43" s="47">
        <v>0.5072106481481482</v>
      </c>
      <c r="T43" s="48">
        <v>0.55277777777777781</v>
      </c>
      <c r="U43" s="111">
        <v>56.150000000000063</v>
      </c>
      <c r="V43" s="112">
        <v>65.616666666666646</v>
      </c>
      <c r="W43" s="113"/>
      <c r="X43" s="116"/>
      <c r="Y43" s="12"/>
      <c r="Z43" s="198"/>
      <c r="AA43" s="276"/>
      <c r="AB43" s="277"/>
      <c r="AC43" s="12">
        <v>1</v>
      </c>
      <c r="AD43" s="198"/>
      <c r="AE43" s="117">
        <f t="shared" si="13"/>
        <v>-1.9888239776473711</v>
      </c>
      <c r="AF43" s="110">
        <f t="shared" si="14"/>
        <v>0.99928715986464256</v>
      </c>
      <c r="AG43" s="282"/>
    </row>
    <row r="44" spans="1:33" ht="15.75" customHeight="1">
      <c r="A44" s="285"/>
      <c r="B44" s="163"/>
      <c r="C44" s="274"/>
      <c r="D44" s="275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0"/>
      <c r="S44" s="47"/>
      <c r="T44" s="48"/>
      <c r="U44" s="111"/>
      <c r="V44" s="112"/>
      <c r="W44" s="113"/>
      <c r="X44" s="116"/>
      <c r="Y44" s="12"/>
      <c r="Z44" s="198"/>
      <c r="AA44" s="276"/>
      <c r="AB44" s="277"/>
      <c r="AC44" s="12"/>
      <c r="AD44" s="198"/>
      <c r="AE44" s="117"/>
      <c r="AF44" s="110"/>
      <c r="AG44" s="282"/>
    </row>
    <row r="45" spans="1:33" ht="15.75" customHeight="1">
      <c r="A45" s="285"/>
      <c r="B45" s="163"/>
      <c r="C45" s="274"/>
      <c r="D45" s="275"/>
      <c r="E45" s="101"/>
      <c r="F45" s="102"/>
      <c r="G45" s="121"/>
      <c r="H45" s="62"/>
      <c r="I45" s="104"/>
      <c r="J45" s="105"/>
      <c r="K45" s="106"/>
      <c r="L45" s="118"/>
      <c r="M45" s="105"/>
      <c r="N45" s="106"/>
      <c r="O45" s="123"/>
      <c r="P45" s="124"/>
      <c r="Q45" s="125"/>
      <c r="R45" s="290"/>
      <c r="S45" s="119"/>
      <c r="T45" s="120"/>
      <c r="U45" s="111"/>
      <c r="V45" s="112"/>
      <c r="W45" s="120"/>
      <c r="X45" s="189"/>
      <c r="Y45" s="12"/>
      <c r="Z45" s="198"/>
      <c r="AA45" s="276"/>
      <c r="AB45" s="277"/>
      <c r="AC45" s="12"/>
      <c r="AD45" s="198"/>
      <c r="AE45" s="117"/>
      <c r="AF45" s="110"/>
      <c r="AG45" s="282"/>
    </row>
    <row r="46" spans="1:33" ht="15.75" customHeight="1">
      <c r="A46" s="285"/>
      <c r="B46" s="163"/>
      <c r="C46" s="274"/>
      <c r="D46" s="275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0"/>
      <c r="S46" s="119"/>
      <c r="T46" s="120"/>
      <c r="U46" s="111"/>
      <c r="V46" s="112"/>
      <c r="W46" s="120"/>
      <c r="X46" s="189"/>
      <c r="Y46" s="12"/>
      <c r="Z46" s="198"/>
      <c r="AA46" s="276"/>
      <c r="AB46" s="277"/>
      <c r="AC46" s="12"/>
      <c r="AD46" s="198"/>
      <c r="AE46" s="117"/>
      <c r="AF46" s="110"/>
      <c r="AG46" s="282"/>
    </row>
    <row r="47" spans="1:33" ht="15.75" customHeight="1">
      <c r="A47" s="285"/>
      <c r="B47" s="163"/>
      <c r="C47" s="274"/>
      <c r="D47" s="275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0"/>
      <c r="S47" s="119"/>
      <c r="T47" s="120"/>
      <c r="U47" s="111"/>
      <c r="V47" s="112"/>
      <c r="W47" s="120"/>
      <c r="X47" s="189"/>
      <c r="Y47" s="12"/>
      <c r="Z47" s="198"/>
      <c r="AA47" s="276"/>
      <c r="AB47" s="277"/>
      <c r="AC47" s="12"/>
      <c r="AD47" s="198"/>
      <c r="AE47" s="117"/>
      <c r="AF47" s="110"/>
      <c r="AG47" s="282"/>
    </row>
    <row r="48" spans="1:33" ht="15.75" customHeight="1">
      <c r="A48" s="285"/>
      <c r="B48" s="163"/>
      <c r="C48" s="274"/>
      <c r="D48" s="275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0"/>
      <c r="S48" s="119"/>
      <c r="T48" s="120"/>
      <c r="U48" s="111"/>
      <c r="V48" s="112"/>
      <c r="W48" s="120"/>
      <c r="X48" s="189"/>
      <c r="Y48" s="12"/>
      <c r="Z48" s="198"/>
      <c r="AA48" s="276"/>
      <c r="AB48" s="277"/>
      <c r="AC48" s="12"/>
      <c r="AD48" s="198"/>
      <c r="AE48" s="117"/>
      <c r="AF48" s="110"/>
      <c r="AG48" s="282"/>
    </row>
    <row r="49" spans="1:33" ht="15.75" customHeight="1">
      <c r="A49" s="285"/>
      <c r="B49" s="163"/>
      <c r="C49" s="274"/>
      <c r="D49" s="275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0"/>
      <c r="S49" s="119"/>
      <c r="T49" s="120"/>
      <c r="U49" s="111"/>
      <c r="V49" s="112"/>
      <c r="W49" s="120"/>
      <c r="X49" s="189"/>
      <c r="Y49" s="12"/>
      <c r="Z49" s="198"/>
      <c r="AA49" s="276"/>
      <c r="AB49" s="277"/>
      <c r="AC49" s="12"/>
      <c r="AD49" s="198"/>
      <c r="AE49" s="117"/>
      <c r="AF49" s="110"/>
      <c r="AG49" s="282"/>
    </row>
    <row r="50" spans="1:33" ht="15.75" customHeight="1">
      <c r="A50" s="285"/>
      <c r="B50" s="163"/>
      <c r="C50" s="274"/>
      <c r="D50" s="275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0"/>
      <c r="S50" s="119"/>
      <c r="T50" s="120"/>
      <c r="U50" s="111"/>
      <c r="V50" s="112"/>
      <c r="W50" s="120"/>
      <c r="X50" s="189"/>
      <c r="Y50" s="12"/>
      <c r="Z50" s="198"/>
      <c r="AA50" s="276"/>
      <c r="AB50" s="277"/>
      <c r="AC50" s="12"/>
      <c r="AD50" s="198"/>
      <c r="AE50" s="117"/>
      <c r="AF50" s="110"/>
      <c r="AG50" s="282"/>
    </row>
    <row r="51" spans="1:33" ht="15.75" customHeight="1">
      <c r="A51" s="285"/>
      <c r="B51" s="163"/>
      <c r="C51" s="274"/>
      <c r="D51" s="275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0"/>
      <c r="S51" s="119"/>
      <c r="T51" s="120"/>
      <c r="U51" s="111"/>
      <c r="V51" s="112"/>
      <c r="W51" s="120"/>
      <c r="X51" s="189"/>
      <c r="Y51" s="12"/>
      <c r="Z51" s="198"/>
      <c r="AA51" s="276"/>
      <c r="AB51" s="277"/>
      <c r="AC51" s="12"/>
      <c r="AD51" s="198"/>
      <c r="AE51" s="117"/>
      <c r="AF51" s="110"/>
      <c r="AG51" s="282"/>
    </row>
    <row r="52" spans="1:33" ht="15.75" customHeight="1">
      <c r="A52" s="285"/>
      <c r="B52" s="163"/>
      <c r="C52" s="274"/>
      <c r="D52" s="275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0"/>
      <c r="S52" s="119"/>
      <c r="T52" s="120"/>
      <c r="U52" s="111"/>
      <c r="V52" s="112"/>
      <c r="W52" s="120"/>
      <c r="X52" s="189"/>
      <c r="Y52" s="12"/>
      <c r="Z52" s="198"/>
      <c r="AA52" s="276"/>
      <c r="AB52" s="277"/>
      <c r="AC52" s="12"/>
      <c r="AD52" s="198"/>
      <c r="AE52" s="117"/>
      <c r="AF52" s="110"/>
      <c r="AG52" s="282"/>
    </row>
    <row r="53" spans="1:33" ht="15.75" customHeight="1">
      <c r="A53" s="285"/>
      <c r="B53" s="163"/>
      <c r="C53" s="274"/>
      <c r="D53" s="275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0"/>
      <c r="S53" s="119"/>
      <c r="T53" s="120"/>
      <c r="U53" s="111"/>
      <c r="V53" s="112"/>
      <c r="W53" s="120"/>
      <c r="X53" s="189"/>
      <c r="Y53" s="12"/>
      <c r="Z53" s="198"/>
      <c r="AA53" s="276"/>
      <c r="AB53" s="277"/>
      <c r="AC53" s="12"/>
      <c r="AD53" s="198"/>
      <c r="AE53" s="117"/>
      <c r="AF53" s="110"/>
      <c r="AG53" s="282"/>
    </row>
    <row r="54" spans="1:33" ht="15.75" customHeight="1">
      <c r="A54" s="285"/>
      <c r="B54" s="163"/>
      <c r="C54" s="274"/>
      <c r="D54" s="275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0"/>
      <c r="S54" s="119"/>
      <c r="T54" s="120"/>
      <c r="U54" s="130"/>
      <c r="V54" s="131"/>
      <c r="W54" s="126"/>
      <c r="X54" s="127"/>
      <c r="Y54" s="12"/>
      <c r="Z54" s="198"/>
      <c r="AA54" s="276"/>
      <c r="AB54" s="277"/>
      <c r="AC54" s="12"/>
      <c r="AD54" s="198"/>
      <c r="AE54" s="165"/>
      <c r="AF54" s="125"/>
      <c r="AG54" s="282"/>
    </row>
    <row r="55" spans="1:33" ht="15.75" customHeight="1" thickBot="1">
      <c r="A55" s="286"/>
      <c r="B55" s="133" t="s">
        <v>117</v>
      </c>
      <c r="C55" s="278"/>
      <c r="D55" s="278"/>
      <c r="E55" s="134"/>
      <c r="F55" s="167"/>
      <c r="G55" s="135"/>
      <c r="H55" s="69"/>
      <c r="I55" s="136">
        <f t="shared" ref="I55:J55" si="16">AVERAGE(I39:I54)</f>
        <v>22.6</v>
      </c>
      <c r="J55" s="137">
        <f t="shared" si="16"/>
        <v>2316</v>
      </c>
      <c r="K55" s="138">
        <f t="shared" ref="K55" si="17">J55/I55</f>
        <v>102.47787610619469</v>
      </c>
      <c r="L55" s="136">
        <f t="shared" ref="L55:M55" si="18">AVERAGE(L39:L54)</f>
        <v>23.4</v>
      </c>
      <c r="M55" s="137">
        <f t="shared" si="18"/>
        <v>2182.8808502766396</v>
      </c>
      <c r="N55" s="138">
        <f t="shared" ref="N55:N62" si="19">M55/L55</f>
        <v>93.285506422078626</v>
      </c>
      <c r="O55" s="139">
        <f t="shared" ref="O55:O62" si="20">L55-I55</f>
        <v>0.79999999999999716</v>
      </c>
      <c r="P55" s="140">
        <f t="shared" ref="P55:P62" si="21">N55-K55</f>
        <v>-9.1923696841160591</v>
      </c>
      <c r="Q55" s="141">
        <f t="shared" ref="Q55:Q62" si="22">N55/K55</f>
        <v>0.91029898322062908</v>
      </c>
      <c r="R55" s="291"/>
      <c r="S55" s="142">
        <f>S39</f>
        <v>0.29166666666666669</v>
      </c>
      <c r="T55" s="143">
        <f>INDEX(T39:T54,COUNTA(T39:T54))</f>
        <v>0.55277777777777781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79"/>
      <c r="AB55" s="280"/>
      <c r="AC55" s="179">
        <f>SUM(AC39:AC54)</f>
        <v>8</v>
      </c>
      <c r="AD55" s="191">
        <f>SUM(AD39:AD54)</f>
        <v>0</v>
      </c>
      <c r="AE55" s="168">
        <f t="shared" ref="AE55:AE62" si="23">M55-J55</f>
        <v>-133.11914972336035</v>
      </c>
      <c r="AF55" s="141">
        <f t="shared" ref="AF55:AF62" si="24">M55/J55</f>
        <v>0.94252195607799638</v>
      </c>
      <c r="AG55" s="283"/>
    </row>
    <row r="56" spans="1:33" ht="15.75" customHeight="1">
      <c r="A56" s="294" t="s">
        <v>220</v>
      </c>
      <c r="B56" s="114" t="s">
        <v>198</v>
      </c>
      <c r="C56" s="362" t="s">
        <v>199</v>
      </c>
      <c r="D56" s="362"/>
      <c r="E56" s="147">
        <v>32.06</v>
      </c>
      <c r="F56" s="97">
        <v>820</v>
      </c>
      <c r="G56" s="148">
        <f t="shared" ref="G56:G62" si="25">E56*F56</f>
        <v>26289.200000000001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 t="shared" ref="M56:M62" si="26">F56/V56*60</f>
        <v>3208.6956521739185</v>
      </c>
      <c r="N56" s="152">
        <f t="shared" si="19"/>
        <v>168.8787185354694</v>
      </c>
      <c r="O56" s="154">
        <f t="shared" si="20"/>
        <v>0</v>
      </c>
      <c r="P56" s="155">
        <f t="shared" si="21"/>
        <v>-20.594965675056926</v>
      </c>
      <c r="Q56" s="156">
        <f t="shared" si="22"/>
        <v>0.89130434782608847</v>
      </c>
      <c r="R56" s="289">
        <f>Q72</f>
        <v>0.8913882053436486</v>
      </c>
      <c r="S56" s="157">
        <v>0.29166666666666669</v>
      </c>
      <c r="T56" s="158">
        <v>0.30231481481481481</v>
      </c>
      <c r="U56" s="159"/>
      <c r="V56" s="160">
        <v>15.333333333333306</v>
      </c>
      <c r="W56" s="158"/>
      <c r="X56" s="169"/>
      <c r="Y56" s="12"/>
      <c r="Z56" s="198"/>
      <c r="AA56" s="292"/>
      <c r="AB56" s="293"/>
      <c r="AC56" s="12">
        <v>1</v>
      </c>
      <c r="AD56" s="198"/>
      <c r="AE56" s="115">
        <f t="shared" si="23"/>
        <v>-391.30434782608154</v>
      </c>
      <c r="AF56" s="156">
        <f t="shared" si="24"/>
        <v>0.89130434782608847</v>
      </c>
      <c r="AG56" s="281">
        <f>AF72</f>
        <v>0.8913882053436486</v>
      </c>
    </row>
    <row r="57" spans="1:33" ht="15.75" customHeight="1">
      <c r="A57" s="295"/>
      <c r="B57" s="100" t="s">
        <v>198</v>
      </c>
      <c r="C57" s="361" t="s">
        <v>203</v>
      </c>
      <c r="D57" s="361"/>
      <c r="E57" s="101">
        <v>72.400000000000006</v>
      </c>
      <c r="F57" s="102">
        <v>371</v>
      </c>
      <c r="G57" s="103">
        <f t="shared" si="25"/>
        <v>26860.400000000001</v>
      </c>
      <c r="H57" s="26"/>
      <c r="I57" s="104">
        <v>18</v>
      </c>
      <c r="J57" s="105">
        <v>1800</v>
      </c>
      <c r="K57" s="106">
        <f t="shared" ref="K57:K62" si="27">J57/I57</f>
        <v>100</v>
      </c>
      <c r="L57" s="107">
        <v>18</v>
      </c>
      <c r="M57" s="105">
        <f t="shared" si="26"/>
        <v>1605.2884615384667</v>
      </c>
      <c r="N57" s="106">
        <f t="shared" si="19"/>
        <v>89.182692307692591</v>
      </c>
      <c r="O57" s="108">
        <f t="shared" si="20"/>
        <v>0</v>
      </c>
      <c r="P57" s="109">
        <f t="shared" si="21"/>
        <v>-10.817307692307409</v>
      </c>
      <c r="Q57" s="110">
        <f t="shared" si="22"/>
        <v>0.8918269230769259</v>
      </c>
      <c r="R57" s="290"/>
      <c r="S57" s="47">
        <v>0.30634259259259261</v>
      </c>
      <c r="T57" s="48">
        <v>0.31597222222222221</v>
      </c>
      <c r="U57" s="111">
        <v>5.8000000000000274</v>
      </c>
      <c r="V57" s="112">
        <v>13.866666666666623</v>
      </c>
      <c r="W57" s="113"/>
      <c r="X57" s="116"/>
      <c r="Y57" s="12"/>
      <c r="Z57" s="198"/>
      <c r="AA57" s="276"/>
      <c r="AB57" s="277"/>
      <c r="AC57" s="12">
        <v>1</v>
      </c>
      <c r="AD57" s="198"/>
      <c r="AE57" s="117">
        <f t="shared" si="23"/>
        <v>-194.71153846153334</v>
      </c>
      <c r="AF57" s="110">
        <f t="shared" si="24"/>
        <v>0.8918269230769259</v>
      </c>
      <c r="AG57" s="282"/>
    </row>
    <row r="58" spans="1:33" ht="15.75" customHeight="1">
      <c r="A58" s="295"/>
      <c r="B58" s="100" t="s">
        <v>198</v>
      </c>
      <c r="C58" s="361" t="s">
        <v>202</v>
      </c>
      <c r="D58" s="361"/>
      <c r="E58" s="101">
        <v>71.84</v>
      </c>
      <c r="F58" s="102">
        <v>877</v>
      </c>
      <c r="G58" s="103">
        <f t="shared" si="25"/>
        <v>63003.68</v>
      </c>
      <c r="H58" s="26"/>
      <c r="I58" s="104">
        <v>19</v>
      </c>
      <c r="J58" s="105">
        <v>1800</v>
      </c>
      <c r="K58" s="106">
        <f t="shared" si="27"/>
        <v>94.736842105263165</v>
      </c>
      <c r="L58" s="107">
        <v>19</v>
      </c>
      <c r="M58" s="105">
        <f t="shared" si="26"/>
        <v>1605.9003051881978</v>
      </c>
      <c r="N58" s="106">
        <f t="shared" si="19"/>
        <v>84.521068694115669</v>
      </c>
      <c r="O58" s="108">
        <f t="shared" si="20"/>
        <v>0</v>
      </c>
      <c r="P58" s="109">
        <f t="shared" si="21"/>
        <v>-10.215773411147495</v>
      </c>
      <c r="Q58" s="110">
        <f t="shared" si="22"/>
        <v>0.89216683621566528</v>
      </c>
      <c r="R58" s="290"/>
      <c r="S58" s="47">
        <v>0.31960648148148146</v>
      </c>
      <c r="T58" s="48">
        <v>0.34236111111111112</v>
      </c>
      <c r="U58" s="111">
        <v>5.2333333333333254</v>
      </c>
      <c r="V58" s="112">
        <v>32.766666666666701</v>
      </c>
      <c r="W58" s="113"/>
      <c r="X58" s="116"/>
      <c r="Y58" s="12"/>
      <c r="Z58" s="198"/>
      <c r="AA58" s="276"/>
      <c r="AB58" s="277"/>
      <c r="AC58" s="12">
        <v>1</v>
      </c>
      <c r="AD58" s="198"/>
      <c r="AE58" s="117">
        <f t="shared" si="23"/>
        <v>-194.09969481180224</v>
      </c>
      <c r="AF58" s="110">
        <f t="shared" si="24"/>
        <v>0.89216683621566539</v>
      </c>
      <c r="AG58" s="282"/>
    </row>
    <row r="59" spans="1:33" ht="15.75" customHeight="1">
      <c r="A59" s="295"/>
      <c r="B59" s="100" t="s">
        <v>190</v>
      </c>
      <c r="C59" s="361" t="s">
        <v>191</v>
      </c>
      <c r="D59" s="361"/>
      <c r="E59" s="101">
        <v>57.3</v>
      </c>
      <c r="F59" s="102">
        <v>1494</v>
      </c>
      <c r="G59" s="103">
        <f t="shared" si="25"/>
        <v>85606.2</v>
      </c>
      <c r="H59" s="26"/>
      <c r="I59" s="104">
        <v>22</v>
      </c>
      <c r="J59" s="105">
        <v>1800</v>
      </c>
      <c r="K59" s="106">
        <f t="shared" si="27"/>
        <v>81.818181818181813</v>
      </c>
      <c r="L59" s="107">
        <v>22</v>
      </c>
      <c r="M59" s="105">
        <f t="shared" si="26"/>
        <v>1604.0560691917688</v>
      </c>
      <c r="N59" s="106">
        <f t="shared" si="19"/>
        <v>72.91163950871676</v>
      </c>
      <c r="O59" s="108">
        <f t="shared" si="20"/>
        <v>0</v>
      </c>
      <c r="P59" s="109">
        <f t="shared" si="21"/>
        <v>-8.9065423094650527</v>
      </c>
      <c r="Q59" s="110">
        <f t="shared" si="22"/>
        <v>0.89114226066209379</v>
      </c>
      <c r="R59" s="290"/>
      <c r="S59" s="47">
        <v>0.34591435185185188</v>
      </c>
      <c r="T59" s="48">
        <v>0.38472222222222224</v>
      </c>
      <c r="U59" s="111">
        <v>5.1166666666666938</v>
      </c>
      <c r="V59" s="112">
        <v>55.883333333333326</v>
      </c>
      <c r="W59" s="113"/>
      <c r="X59" s="116"/>
      <c r="Y59" s="12"/>
      <c r="Z59" s="198"/>
      <c r="AA59" s="276"/>
      <c r="AB59" s="277"/>
      <c r="AC59" s="12">
        <v>1</v>
      </c>
      <c r="AD59" s="198"/>
      <c r="AE59" s="199">
        <f t="shared" si="23"/>
        <v>-195.94393080823124</v>
      </c>
      <c r="AF59" s="200">
        <f t="shared" si="24"/>
        <v>0.89114226066209379</v>
      </c>
      <c r="AG59" s="282"/>
    </row>
    <row r="60" spans="1:33" ht="15.75" customHeight="1">
      <c r="A60" s="296"/>
      <c r="B60" s="100" t="s">
        <v>177</v>
      </c>
      <c r="C60" s="361" t="s">
        <v>201</v>
      </c>
      <c r="D60" s="361"/>
      <c r="E60" s="101">
        <v>57.73</v>
      </c>
      <c r="F60" s="105">
        <v>814</v>
      </c>
      <c r="G60" s="103">
        <f t="shared" si="25"/>
        <v>46992.219999999994</v>
      </c>
      <c r="H60" s="13"/>
      <c r="I60" s="104">
        <v>22</v>
      </c>
      <c r="J60" s="105">
        <v>1800</v>
      </c>
      <c r="K60" s="106">
        <f t="shared" si="27"/>
        <v>81.818181818181813</v>
      </c>
      <c r="L60" s="118">
        <v>22</v>
      </c>
      <c r="M60" s="105">
        <f t="shared" si="26"/>
        <v>1604.819277108433</v>
      </c>
      <c r="N60" s="106">
        <f t="shared" si="19"/>
        <v>72.946330777656044</v>
      </c>
      <c r="O60" s="108">
        <f t="shared" si="20"/>
        <v>0</v>
      </c>
      <c r="P60" s="109">
        <f t="shared" si="21"/>
        <v>-8.8718510405257689</v>
      </c>
      <c r="Q60" s="110">
        <f t="shared" si="22"/>
        <v>0.89156626506024061</v>
      </c>
      <c r="R60" s="290"/>
      <c r="S60" s="47">
        <v>0.38819444444444445</v>
      </c>
      <c r="T60" s="48">
        <v>0.40932870370370372</v>
      </c>
      <c r="U60" s="111">
        <v>4.9999999999999822</v>
      </c>
      <c r="V60" s="112">
        <v>30.433333333333348</v>
      </c>
      <c r="W60" s="113"/>
      <c r="X60" s="116"/>
      <c r="Y60" s="12"/>
      <c r="Z60" s="198"/>
      <c r="AA60" s="276"/>
      <c r="AB60" s="277"/>
      <c r="AC60" s="12">
        <v>1</v>
      </c>
      <c r="AD60" s="198"/>
      <c r="AE60" s="199">
        <f t="shared" si="23"/>
        <v>-195.18072289156703</v>
      </c>
      <c r="AF60" s="200">
        <f t="shared" si="24"/>
        <v>0.8915662650602405</v>
      </c>
      <c r="AG60" s="282"/>
    </row>
    <row r="61" spans="1:33" ht="15.75" customHeight="1">
      <c r="A61" s="296"/>
      <c r="B61" s="100" t="s">
        <v>177</v>
      </c>
      <c r="C61" s="361" t="s">
        <v>200</v>
      </c>
      <c r="D61" s="361"/>
      <c r="E61" s="101">
        <v>57.73</v>
      </c>
      <c r="F61" s="105">
        <v>737</v>
      </c>
      <c r="G61" s="121">
        <f t="shared" si="25"/>
        <v>42547.009999999995</v>
      </c>
      <c r="H61" s="122"/>
      <c r="I61" s="104">
        <v>22</v>
      </c>
      <c r="J61" s="105">
        <v>1800</v>
      </c>
      <c r="K61" s="106">
        <f t="shared" si="27"/>
        <v>81.818181818181813</v>
      </c>
      <c r="L61" s="107">
        <v>22</v>
      </c>
      <c r="M61" s="105">
        <f t="shared" si="26"/>
        <v>1603.1419939577011</v>
      </c>
      <c r="N61" s="106">
        <f t="shared" si="19"/>
        <v>72.870090634440956</v>
      </c>
      <c r="O61" s="108">
        <f t="shared" si="20"/>
        <v>0</v>
      </c>
      <c r="P61" s="109">
        <f t="shared" si="21"/>
        <v>-8.948091183740857</v>
      </c>
      <c r="Q61" s="110">
        <f t="shared" si="22"/>
        <v>0.89063444108761169</v>
      </c>
      <c r="R61" s="290"/>
      <c r="S61" s="47">
        <v>0.41278935185185184</v>
      </c>
      <c r="T61" s="48">
        <v>0.43194444444444446</v>
      </c>
      <c r="U61" s="111">
        <v>4.9833333333332863</v>
      </c>
      <c r="V61" s="112">
        <v>27.583333333333382</v>
      </c>
      <c r="W61" s="113"/>
      <c r="X61" s="116"/>
      <c r="Y61" s="12"/>
      <c r="Z61" s="198"/>
      <c r="AA61" s="276"/>
      <c r="AB61" s="277"/>
      <c r="AC61" s="12">
        <v>1</v>
      </c>
      <c r="AD61" s="198"/>
      <c r="AE61" s="199">
        <f t="shared" si="23"/>
        <v>-196.85800604229894</v>
      </c>
      <c r="AF61" s="200">
        <f t="shared" si="24"/>
        <v>0.89063444108761169</v>
      </c>
      <c r="AG61" s="282"/>
    </row>
    <row r="62" spans="1:33" ht="15.75" customHeight="1">
      <c r="A62" s="296"/>
      <c r="B62" s="100" t="s">
        <v>198</v>
      </c>
      <c r="C62" s="361" t="s">
        <v>226</v>
      </c>
      <c r="D62" s="361"/>
      <c r="E62" s="101">
        <v>56.43</v>
      </c>
      <c r="F62" s="105">
        <v>1613</v>
      </c>
      <c r="G62" s="121">
        <f t="shared" si="25"/>
        <v>91021.59</v>
      </c>
      <c r="H62" s="62"/>
      <c r="I62" s="104">
        <v>19</v>
      </c>
      <c r="J62" s="105">
        <v>1800</v>
      </c>
      <c r="K62" s="106">
        <f t="shared" si="27"/>
        <v>94.736842105263165</v>
      </c>
      <c r="L62" s="118">
        <v>19</v>
      </c>
      <c r="M62" s="105">
        <f t="shared" si="26"/>
        <v>1604.088397790056</v>
      </c>
      <c r="N62" s="106">
        <f t="shared" si="19"/>
        <v>84.425705146845047</v>
      </c>
      <c r="O62" s="123">
        <f t="shared" si="20"/>
        <v>0</v>
      </c>
      <c r="P62" s="124">
        <f t="shared" si="21"/>
        <v>-10.311136958418118</v>
      </c>
      <c r="Q62" s="125">
        <f t="shared" si="22"/>
        <v>0.89116022099447545</v>
      </c>
      <c r="R62" s="290"/>
      <c r="S62" s="47">
        <v>0.43541666666666667</v>
      </c>
      <c r="T62" s="48">
        <v>0.4773148148148148</v>
      </c>
      <c r="U62" s="111">
        <v>4.9999999999999822</v>
      </c>
      <c r="V62" s="112">
        <v>60.333333333333307</v>
      </c>
      <c r="W62" s="113"/>
      <c r="X62" s="116"/>
      <c r="Y62" s="12"/>
      <c r="Z62" s="198"/>
      <c r="AA62" s="276"/>
      <c r="AB62" s="277"/>
      <c r="AC62" s="12">
        <v>1</v>
      </c>
      <c r="AD62" s="198"/>
      <c r="AE62" s="199">
        <f t="shared" si="23"/>
        <v>-195.91160220994402</v>
      </c>
      <c r="AF62" s="200">
        <f t="shared" si="24"/>
        <v>0.89116022099447556</v>
      </c>
      <c r="AG62" s="282"/>
    </row>
    <row r="63" spans="1:33" ht="15.75" customHeight="1">
      <c r="A63" s="296"/>
      <c r="B63" s="100"/>
      <c r="C63" s="361"/>
      <c r="D63" s="36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0"/>
      <c r="S63" s="47"/>
      <c r="T63" s="48"/>
      <c r="U63" s="111"/>
      <c r="V63" s="112"/>
      <c r="W63" s="113"/>
      <c r="X63" s="116"/>
      <c r="Y63" s="12"/>
      <c r="Z63" s="198"/>
      <c r="AA63" s="276"/>
      <c r="AB63" s="277"/>
      <c r="AC63" s="12"/>
      <c r="AD63" s="198"/>
      <c r="AE63" s="199"/>
      <c r="AF63" s="200"/>
      <c r="AG63" s="282"/>
    </row>
    <row r="64" spans="1:33" ht="15.75" customHeight="1">
      <c r="A64" s="296"/>
      <c r="B64" s="100"/>
      <c r="C64" s="361"/>
      <c r="D64" s="36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0"/>
      <c r="S64" s="47"/>
      <c r="T64" s="48"/>
      <c r="U64" s="111"/>
      <c r="V64" s="112"/>
      <c r="W64" s="113"/>
      <c r="X64" s="116"/>
      <c r="Y64" s="12"/>
      <c r="Z64" s="198"/>
      <c r="AA64" s="276"/>
      <c r="AB64" s="277"/>
      <c r="AC64" s="12"/>
      <c r="AD64" s="198"/>
      <c r="AE64" s="199"/>
      <c r="AF64" s="200"/>
      <c r="AG64" s="282"/>
    </row>
    <row r="65" spans="1:33" ht="15.75" customHeight="1">
      <c r="A65" s="296"/>
      <c r="B65" s="100"/>
      <c r="C65" s="361"/>
      <c r="D65" s="36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0"/>
      <c r="S65" s="47"/>
      <c r="T65" s="48"/>
      <c r="U65" s="111"/>
      <c r="V65" s="112"/>
      <c r="W65" s="113"/>
      <c r="X65" s="116"/>
      <c r="Y65" s="12"/>
      <c r="Z65" s="198"/>
      <c r="AA65" s="276"/>
      <c r="AB65" s="277"/>
      <c r="AC65" s="12"/>
      <c r="AD65" s="198"/>
      <c r="AE65" s="199"/>
      <c r="AF65" s="200"/>
      <c r="AG65" s="282"/>
    </row>
    <row r="66" spans="1:33" ht="15.75" customHeight="1">
      <c r="A66" s="296"/>
      <c r="B66" s="100"/>
      <c r="C66" s="361"/>
      <c r="D66" s="36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0"/>
      <c r="S66" s="47"/>
      <c r="T66" s="48"/>
      <c r="U66" s="111"/>
      <c r="V66" s="112"/>
      <c r="W66" s="113"/>
      <c r="X66" s="116"/>
      <c r="Y66" s="12"/>
      <c r="Z66" s="198"/>
      <c r="AA66" s="276"/>
      <c r="AB66" s="277"/>
      <c r="AC66" s="12"/>
      <c r="AD66" s="198"/>
      <c r="AE66" s="199"/>
      <c r="AF66" s="200"/>
      <c r="AG66" s="282"/>
    </row>
    <row r="67" spans="1:33" ht="15.75" customHeight="1">
      <c r="A67" s="296"/>
      <c r="B67" s="100"/>
      <c r="C67" s="361"/>
      <c r="D67" s="36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0"/>
      <c r="S67" s="47"/>
      <c r="T67" s="48"/>
      <c r="U67" s="111"/>
      <c r="V67" s="112"/>
      <c r="W67" s="113"/>
      <c r="X67" s="116"/>
      <c r="Y67" s="12"/>
      <c r="Z67" s="198"/>
      <c r="AA67" s="276"/>
      <c r="AB67" s="277"/>
      <c r="AC67" s="12"/>
      <c r="AD67" s="198"/>
      <c r="AE67" s="199"/>
      <c r="AF67" s="200"/>
      <c r="AG67" s="282"/>
    </row>
    <row r="68" spans="1:33" ht="15.75" customHeight="1">
      <c r="A68" s="296"/>
      <c r="B68" s="100"/>
      <c r="C68" s="361"/>
      <c r="D68" s="36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0"/>
      <c r="S68" s="47"/>
      <c r="T68" s="48"/>
      <c r="U68" s="111"/>
      <c r="V68" s="112"/>
      <c r="W68" s="113"/>
      <c r="X68" s="116"/>
      <c r="Y68" s="12"/>
      <c r="Z68" s="198"/>
      <c r="AA68" s="276"/>
      <c r="AB68" s="277"/>
      <c r="AC68" s="12"/>
      <c r="AD68" s="198"/>
      <c r="AE68" s="199"/>
      <c r="AF68" s="200"/>
      <c r="AG68" s="282"/>
    </row>
    <row r="69" spans="1:33" ht="15.75" customHeight="1">
      <c r="A69" s="296"/>
      <c r="B69" s="100"/>
      <c r="C69" s="361"/>
      <c r="D69" s="36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0"/>
      <c r="S69" s="47"/>
      <c r="T69" s="48"/>
      <c r="U69" s="111"/>
      <c r="V69" s="112"/>
      <c r="W69" s="113"/>
      <c r="X69" s="116"/>
      <c r="Y69" s="12"/>
      <c r="Z69" s="198"/>
      <c r="AA69" s="276"/>
      <c r="AB69" s="277"/>
      <c r="AC69" s="12"/>
      <c r="AD69" s="198"/>
      <c r="AE69" s="199"/>
      <c r="AF69" s="200"/>
      <c r="AG69" s="282"/>
    </row>
    <row r="70" spans="1:33" ht="15.75" customHeight="1">
      <c r="A70" s="296"/>
      <c r="B70" s="100"/>
      <c r="C70" s="361"/>
      <c r="D70" s="36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0"/>
      <c r="S70" s="47"/>
      <c r="T70" s="48"/>
      <c r="U70" s="111"/>
      <c r="V70" s="112"/>
      <c r="W70" s="113"/>
      <c r="X70" s="116"/>
      <c r="Y70" s="12"/>
      <c r="Z70" s="198"/>
      <c r="AA70" s="276"/>
      <c r="AB70" s="277"/>
      <c r="AC70" s="12"/>
      <c r="AD70" s="198"/>
      <c r="AE70" s="199"/>
      <c r="AF70" s="200"/>
      <c r="AG70" s="282"/>
    </row>
    <row r="71" spans="1:33" ht="15.75" customHeight="1">
      <c r="A71" s="296"/>
      <c r="B71" s="100"/>
      <c r="C71" s="361"/>
      <c r="D71" s="36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0"/>
      <c r="S71" s="119"/>
      <c r="T71" s="120"/>
      <c r="U71" s="130"/>
      <c r="V71" s="131"/>
      <c r="W71" s="126"/>
      <c r="X71" s="127"/>
      <c r="Y71" s="12"/>
      <c r="Z71" s="198"/>
      <c r="AA71" s="276"/>
      <c r="AB71" s="277"/>
      <c r="AC71" s="12"/>
      <c r="AD71" s="198"/>
      <c r="AE71" s="165"/>
      <c r="AF71" s="125"/>
      <c r="AG71" s="282"/>
    </row>
    <row r="72" spans="1:33" ht="15.75" customHeight="1" thickBot="1">
      <c r="A72" s="297"/>
      <c r="B72" s="133" t="s">
        <v>117</v>
      </c>
      <c r="C72" s="278"/>
      <c r="D72" s="278"/>
      <c r="E72" s="134"/>
      <c r="F72" s="167"/>
      <c r="G72" s="135"/>
      <c r="H72" s="69"/>
      <c r="I72" s="136">
        <f t="shared" ref="I72:J72" si="28">AVERAGE(I56:I71)</f>
        <v>20.142857142857142</v>
      </c>
      <c r="J72" s="137">
        <f t="shared" si="28"/>
        <v>2057.1428571428573</v>
      </c>
      <c r="K72" s="138">
        <f t="shared" ref="K72:K74" si="29">J72/I72</f>
        <v>102.1276595744681</v>
      </c>
      <c r="L72" s="136">
        <f t="shared" ref="L72:M72" si="30">AVERAGE(L56:L71)</f>
        <v>20.142857142857142</v>
      </c>
      <c r="M72" s="137">
        <f t="shared" si="30"/>
        <v>1833.7128795640772</v>
      </c>
      <c r="N72" s="138">
        <f>M72/L72</f>
        <v>91.035391184032207</v>
      </c>
      <c r="O72" s="139">
        <f>L72-I72</f>
        <v>0</v>
      </c>
      <c r="P72" s="140">
        <f>N72-K72</f>
        <v>-11.092268390435891</v>
      </c>
      <c r="Q72" s="141">
        <f>N72/K72</f>
        <v>0.8913882053436486</v>
      </c>
      <c r="R72" s="291"/>
      <c r="S72" s="142">
        <f>S56</f>
        <v>0.29166666666666669</v>
      </c>
      <c r="T72" s="143">
        <f>INDEX(T56:T71,COUNTA(T56:T71))</f>
        <v>0.4773148148148148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79"/>
      <c r="AB72" s="280"/>
      <c r="AC72" s="179">
        <f>SUM(AC56:AC71)</f>
        <v>7</v>
      </c>
      <c r="AD72" s="191">
        <f>SUM(AD56:AD71)</f>
        <v>0</v>
      </c>
      <c r="AE72" s="168">
        <f>M72-J72</f>
        <v>-223.42997757878015</v>
      </c>
      <c r="AF72" s="141">
        <f>M72/J72</f>
        <v>0.8913882053436486</v>
      </c>
      <c r="AG72" s="283"/>
    </row>
    <row r="73" spans="1:33" ht="15.75" customHeight="1">
      <c r="A73" s="284" t="s">
        <v>118</v>
      </c>
      <c r="B73" s="100" t="s">
        <v>179</v>
      </c>
      <c r="C73" s="274" t="s">
        <v>204</v>
      </c>
      <c r="D73" s="275"/>
      <c r="E73" s="101">
        <v>21.74</v>
      </c>
      <c r="F73" s="102">
        <v>444</v>
      </c>
      <c r="G73" s="121">
        <f t="shared" ref="G73:G74" si="31">E73*F73</f>
        <v>9652.56</v>
      </c>
      <c r="H73" s="122"/>
      <c r="I73" s="104">
        <v>6</v>
      </c>
      <c r="J73" s="105">
        <v>3600</v>
      </c>
      <c r="K73" s="106">
        <f t="shared" si="29"/>
        <v>600</v>
      </c>
      <c r="L73" s="107">
        <v>6</v>
      </c>
      <c r="M73" s="105">
        <f>F73/V73*60</f>
        <v>3248.7804878048769</v>
      </c>
      <c r="N73" s="106">
        <f>M73/L73</f>
        <v>541.46341463414615</v>
      </c>
      <c r="O73" s="108">
        <f>L73-I73</f>
        <v>0</v>
      </c>
      <c r="P73" s="109">
        <f>N73-K73</f>
        <v>-58.536585365853853</v>
      </c>
      <c r="Q73" s="110">
        <f>N73/K73</f>
        <v>0.90243902439024359</v>
      </c>
      <c r="R73" s="289">
        <f>Q89</f>
        <v>0.90282297786779231</v>
      </c>
      <c r="S73" s="47">
        <v>0.44097222222222221</v>
      </c>
      <c r="T73" s="48">
        <v>0.44666666666666666</v>
      </c>
      <c r="U73" s="111">
        <v>5.5666666666666842</v>
      </c>
      <c r="V73" s="112">
        <v>8.2000000000000028</v>
      </c>
      <c r="W73" s="113"/>
      <c r="X73" s="162"/>
      <c r="Y73" s="12"/>
      <c r="Z73" s="198"/>
      <c r="AA73" s="292"/>
      <c r="AB73" s="293"/>
      <c r="AC73" s="12">
        <v>1</v>
      </c>
      <c r="AD73" s="198"/>
      <c r="AE73" s="115">
        <f>M73-J73</f>
        <v>-351.21951219512312</v>
      </c>
      <c r="AF73" s="156">
        <f>M73/J73</f>
        <v>0.90243902439024359</v>
      </c>
      <c r="AG73" s="281">
        <f>AF89</f>
        <v>0.90282297786779231</v>
      </c>
    </row>
    <row r="74" spans="1:33" ht="15.75" customHeight="1">
      <c r="A74" s="285"/>
      <c r="B74" s="100" t="s">
        <v>221</v>
      </c>
      <c r="C74" s="274" t="s">
        <v>222</v>
      </c>
      <c r="D74" s="275"/>
      <c r="E74" s="101">
        <v>27.05</v>
      </c>
      <c r="F74" s="102">
        <v>1286</v>
      </c>
      <c r="G74" s="121">
        <f t="shared" si="31"/>
        <v>34786.300000000003</v>
      </c>
      <c r="H74" s="62"/>
      <c r="I74" s="104">
        <v>6</v>
      </c>
      <c r="J74" s="105">
        <v>3273</v>
      </c>
      <c r="K74" s="106">
        <f t="shared" si="29"/>
        <v>545.5</v>
      </c>
      <c r="L74" s="118">
        <v>6</v>
      </c>
      <c r="M74" s="105">
        <f>F74/V74*60</f>
        <v>2956.3218390804595</v>
      </c>
      <c r="N74" s="106">
        <f>M74/L74</f>
        <v>492.72030651340992</v>
      </c>
      <c r="O74" s="123">
        <f>L74-I74</f>
        <v>0</v>
      </c>
      <c r="P74" s="124">
        <f>N74-K74</f>
        <v>-52.779693486590077</v>
      </c>
      <c r="Q74" s="125">
        <f>N74/K74</f>
        <v>0.9032452915002932</v>
      </c>
      <c r="R74" s="290"/>
      <c r="S74" s="47">
        <v>0.45</v>
      </c>
      <c r="T74" s="48">
        <v>0.46812500000000001</v>
      </c>
      <c r="U74" s="111">
        <v>4.8000000000000309</v>
      </c>
      <c r="V74" s="112">
        <v>26.1</v>
      </c>
      <c r="W74" s="113"/>
      <c r="X74" s="116"/>
      <c r="Y74" s="12"/>
      <c r="Z74" s="198"/>
      <c r="AA74" s="276"/>
      <c r="AB74" s="277"/>
      <c r="AC74" s="12">
        <v>1</v>
      </c>
      <c r="AD74" s="198"/>
      <c r="AE74" s="117">
        <f>M74-J74</f>
        <v>-316.67816091954046</v>
      </c>
      <c r="AF74" s="110">
        <f>M74/J74</f>
        <v>0.9032452915002932</v>
      </c>
      <c r="AG74" s="282"/>
    </row>
    <row r="75" spans="1:33" ht="15.75" customHeight="1">
      <c r="A75" s="285"/>
      <c r="B75" s="100"/>
      <c r="C75" s="274"/>
      <c r="D75" s="275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0"/>
      <c r="S75" s="47"/>
      <c r="T75" s="48"/>
      <c r="U75" s="111"/>
      <c r="V75" s="112"/>
      <c r="W75" s="113"/>
      <c r="X75" s="116"/>
      <c r="Y75" s="12"/>
      <c r="Z75" s="198"/>
      <c r="AA75" s="276"/>
      <c r="AB75" s="277"/>
      <c r="AC75" s="12"/>
      <c r="AD75" s="198"/>
      <c r="AE75" s="117"/>
      <c r="AF75" s="110"/>
      <c r="AG75" s="282"/>
    </row>
    <row r="76" spans="1:33" ht="15.75" customHeight="1">
      <c r="A76" s="285"/>
      <c r="B76" s="100"/>
      <c r="C76" s="274"/>
      <c r="D76" s="275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0"/>
      <c r="S76" s="47"/>
      <c r="T76" s="48"/>
      <c r="U76" s="111"/>
      <c r="V76" s="112"/>
      <c r="W76" s="113"/>
      <c r="X76" s="116"/>
      <c r="Y76" s="12"/>
      <c r="Z76" s="198"/>
      <c r="AA76" s="276"/>
      <c r="AB76" s="277"/>
      <c r="AC76" s="12"/>
      <c r="AD76" s="198"/>
      <c r="AE76" s="117"/>
      <c r="AF76" s="110"/>
      <c r="AG76" s="282"/>
    </row>
    <row r="77" spans="1:33" ht="15.75" customHeight="1">
      <c r="A77" s="285"/>
      <c r="B77" s="100"/>
      <c r="C77" s="274"/>
      <c r="D77" s="275"/>
      <c r="E77" s="101"/>
      <c r="F77" s="102"/>
      <c r="G77" s="103"/>
      <c r="H77" s="13"/>
      <c r="I77" s="104"/>
      <c r="J77" s="105"/>
      <c r="K77" s="106"/>
      <c r="L77" s="118"/>
      <c r="M77" s="105"/>
      <c r="N77" s="106"/>
      <c r="O77" s="108"/>
      <c r="P77" s="109"/>
      <c r="Q77" s="110"/>
      <c r="R77" s="290"/>
      <c r="S77" s="47"/>
      <c r="T77" s="48"/>
      <c r="U77" s="111"/>
      <c r="V77" s="112"/>
      <c r="W77" s="113"/>
      <c r="X77" s="116"/>
      <c r="Y77" s="12"/>
      <c r="Z77" s="198"/>
      <c r="AA77" s="276"/>
      <c r="AB77" s="277"/>
      <c r="AC77" s="12"/>
      <c r="AD77" s="198"/>
      <c r="AE77" s="117"/>
      <c r="AF77" s="110"/>
      <c r="AG77" s="282"/>
    </row>
    <row r="78" spans="1:33" ht="15.75" customHeight="1">
      <c r="A78" s="285"/>
      <c r="B78" s="100"/>
      <c r="C78" s="274"/>
      <c r="D78" s="275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0"/>
      <c r="S78" s="47"/>
      <c r="T78" s="48"/>
      <c r="U78" s="111"/>
      <c r="V78" s="112"/>
      <c r="W78" s="113"/>
      <c r="X78" s="116"/>
      <c r="Y78" s="12"/>
      <c r="Z78" s="198"/>
      <c r="AA78" s="276"/>
      <c r="AB78" s="277"/>
      <c r="AC78" s="12"/>
      <c r="AD78" s="198"/>
      <c r="AE78" s="117"/>
      <c r="AF78" s="110"/>
      <c r="AG78" s="282"/>
    </row>
    <row r="79" spans="1:33" ht="15.75" customHeight="1">
      <c r="A79" s="285"/>
      <c r="B79" s="100"/>
      <c r="C79" s="274"/>
      <c r="D79" s="275"/>
      <c r="E79" s="101"/>
      <c r="F79" s="102"/>
      <c r="G79" s="121"/>
      <c r="H79" s="62"/>
      <c r="I79" s="104"/>
      <c r="J79" s="105"/>
      <c r="K79" s="106"/>
      <c r="L79" s="118"/>
      <c r="M79" s="105"/>
      <c r="N79" s="106"/>
      <c r="O79" s="123"/>
      <c r="P79" s="124"/>
      <c r="Q79" s="125"/>
      <c r="R79" s="290"/>
      <c r="S79" s="47"/>
      <c r="T79" s="48"/>
      <c r="U79" s="111"/>
      <c r="V79" s="112"/>
      <c r="W79" s="113"/>
      <c r="X79" s="116"/>
      <c r="Y79" s="12"/>
      <c r="Z79" s="198"/>
      <c r="AA79" s="276"/>
      <c r="AB79" s="277"/>
      <c r="AC79" s="12"/>
      <c r="AD79" s="198"/>
      <c r="AE79" s="117"/>
      <c r="AF79" s="110"/>
      <c r="AG79" s="282"/>
    </row>
    <row r="80" spans="1:33" ht="15.75" customHeight="1">
      <c r="A80" s="285"/>
      <c r="B80" s="100"/>
      <c r="C80" s="274"/>
      <c r="D80" s="275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0"/>
      <c r="S80" s="47"/>
      <c r="T80" s="48"/>
      <c r="U80" s="111"/>
      <c r="V80" s="112"/>
      <c r="W80" s="113"/>
      <c r="X80" s="116"/>
      <c r="Y80" s="12"/>
      <c r="Z80" s="198"/>
      <c r="AA80" s="276"/>
      <c r="AB80" s="277"/>
      <c r="AC80" s="12"/>
      <c r="AD80" s="198"/>
      <c r="AE80" s="117"/>
      <c r="AF80" s="110"/>
      <c r="AG80" s="282"/>
    </row>
    <row r="81" spans="1:33" ht="15.75" customHeight="1">
      <c r="A81" s="285"/>
      <c r="B81" s="100"/>
      <c r="C81" s="274"/>
      <c r="D81" s="275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0"/>
      <c r="S81" s="47"/>
      <c r="T81" s="48"/>
      <c r="U81" s="111"/>
      <c r="V81" s="112"/>
      <c r="W81" s="113"/>
      <c r="X81" s="127"/>
      <c r="Y81" s="12"/>
      <c r="Z81" s="198"/>
      <c r="AA81" s="276"/>
      <c r="AB81" s="277"/>
      <c r="AC81" s="12"/>
      <c r="AD81" s="198"/>
      <c r="AE81" s="117"/>
      <c r="AF81" s="110"/>
      <c r="AG81" s="282"/>
    </row>
    <row r="82" spans="1:33" ht="15.75" customHeight="1">
      <c r="A82" s="285"/>
      <c r="B82" s="100"/>
      <c r="C82" s="274"/>
      <c r="D82" s="275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0"/>
      <c r="S82" s="47"/>
      <c r="T82" s="48"/>
      <c r="U82" s="111"/>
      <c r="V82" s="112"/>
      <c r="W82" s="113"/>
      <c r="X82" s="127"/>
      <c r="Y82" s="12"/>
      <c r="Z82" s="198"/>
      <c r="AA82" s="276"/>
      <c r="AB82" s="277"/>
      <c r="AC82" s="12"/>
      <c r="AD82" s="198"/>
      <c r="AE82" s="117"/>
      <c r="AF82" s="110"/>
      <c r="AG82" s="282"/>
    </row>
    <row r="83" spans="1:33" ht="15.75" customHeight="1">
      <c r="A83" s="285"/>
      <c r="B83" s="100"/>
      <c r="C83" s="274"/>
      <c r="D83" s="275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0"/>
      <c r="S83" s="47"/>
      <c r="T83" s="48"/>
      <c r="U83" s="111"/>
      <c r="V83" s="112"/>
      <c r="W83" s="113"/>
      <c r="X83" s="127"/>
      <c r="Y83" s="12"/>
      <c r="Z83" s="198"/>
      <c r="AA83" s="276"/>
      <c r="AB83" s="277"/>
      <c r="AC83" s="12"/>
      <c r="AD83" s="198"/>
      <c r="AE83" s="117"/>
      <c r="AF83" s="110"/>
      <c r="AG83" s="282"/>
    </row>
    <row r="84" spans="1:33" ht="15.75" customHeight="1">
      <c r="A84" s="285"/>
      <c r="B84" s="100"/>
      <c r="C84" s="274"/>
      <c r="D84" s="275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0"/>
      <c r="S84" s="47"/>
      <c r="T84" s="48"/>
      <c r="U84" s="111"/>
      <c r="V84" s="112"/>
      <c r="W84" s="113"/>
      <c r="X84" s="127"/>
      <c r="Y84" s="12"/>
      <c r="Z84" s="198"/>
      <c r="AA84" s="276"/>
      <c r="AB84" s="277"/>
      <c r="AC84" s="12"/>
      <c r="AD84" s="198"/>
      <c r="AE84" s="117"/>
      <c r="AF84" s="110"/>
      <c r="AG84" s="282"/>
    </row>
    <row r="85" spans="1:33" ht="15.75" customHeight="1">
      <c r="A85" s="285"/>
      <c r="B85" s="100"/>
      <c r="C85" s="274"/>
      <c r="D85" s="275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0"/>
      <c r="S85" s="47"/>
      <c r="T85" s="48"/>
      <c r="U85" s="111"/>
      <c r="V85" s="112"/>
      <c r="W85" s="113"/>
      <c r="X85" s="127"/>
      <c r="Y85" s="12"/>
      <c r="Z85" s="198"/>
      <c r="AA85" s="276"/>
      <c r="AB85" s="277"/>
      <c r="AC85" s="12"/>
      <c r="AD85" s="198"/>
      <c r="AE85" s="117"/>
      <c r="AF85" s="110"/>
      <c r="AG85" s="282"/>
    </row>
    <row r="86" spans="1:33" ht="15.75" customHeight="1">
      <c r="A86" s="285"/>
      <c r="B86" s="100"/>
      <c r="C86" s="274"/>
      <c r="D86" s="275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0"/>
      <c r="S86" s="47"/>
      <c r="T86" s="48"/>
      <c r="U86" s="111"/>
      <c r="V86" s="112"/>
      <c r="W86" s="113"/>
      <c r="X86" s="127"/>
      <c r="Y86" s="12"/>
      <c r="Z86" s="198"/>
      <c r="AA86" s="276"/>
      <c r="AB86" s="277"/>
      <c r="AC86" s="12"/>
      <c r="AD86" s="198"/>
      <c r="AE86" s="117"/>
      <c r="AF86" s="110"/>
      <c r="AG86" s="282"/>
    </row>
    <row r="87" spans="1:33" ht="15.75" customHeight="1">
      <c r="A87" s="285"/>
      <c r="B87" s="100"/>
      <c r="C87" s="274"/>
      <c r="D87" s="275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0"/>
      <c r="S87" s="47"/>
      <c r="T87" s="48"/>
      <c r="U87" s="111"/>
      <c r="V87" s="112"/>
      <c r="W87" s="113"/>
      <c r="X87" s="127"/>
      <c r="Y87" s="12"/>
      <c r="Z87" s="198"/>
      <c r="AA87" s="276"/>
      <c r="AB87" s="277"/>
      <c r="AC87" s="12"/>
      <c r="AD87" s="198"/>
      <c r="AE87" s="117"/>
      <c r="AF87" s="110"/>
      <c r="AG87" s="282"/>
    </row>
    <row r="88" spans="1:33" ht="15.75" customHeight="1">
      <c r="A88" s="285"/>
      <c r="B88" s="163"/>
      <c r="C88" s="274"/>
      <c r="D88" s="275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0"/>
      <c r="S88" s="119"/>
      <c r="T88" s="120"/>
      <c r="U88" s="130"/>
      <c r="V88" s="131"/>
      <c r="W88" s="126"/>
      <c r="X88" s="127"/>
      <c r="Y88" s="12"/>
      <c r="Z88" s="198"/>
      <c r="AA88" s="276"/>
      <c r="AB88" s="277"/>
      <c r="AC88" s="12"/>
      <c r="AD88" s="198"/>
      <c r="AE88" s="165"/>
      <c r="AF88" s="125"/>
      <c r="AG88" s="282"/>
    </row>
    <row r="89" spans="1:33" ht="15.75" customHeight="1" thickBot="1">
      <c r="A89" s="286"/>
      <c r="B89" s="133" t="s">
        <v>117</v>
      </c>
      <c r="C89" s="278"/>
      <c r="D89" s="278"/>
      <c r="E89" s="134"/>
      <c r="F89" s="167"/>
      <c r="G89" s="135"/>
      <c r="H89" s="69"/>
      <c r="I89" s="136">
        <f t="shared" ref="I89:J89" si="32">AVERAGE(I73:I88)</f>
        <v>6</v>
      </c>
      <c r="J89" s="137">
        <f t="shared" si="32"/>
        <v>3436.5</v>
      </c>
      <c r="K89" s="138">
        <f t="shared" ref="K89" si="33">J89/I89</f>
        <v>572.75</v>
      </c>
      <c r="L89" s="136">
        <f t="shared" ref="L89:M89" si="34">AVERAGE(L73:L88)</f>
        <v>6</v>
      </c>
      <c r="M89" s="137">
        <f t="shared" si="34"/>
        <v>3102.5511634426684</v>
      </c>
      <c r="N89" s="138">
        <f>M89/L89</f>
        <v>517.09186057377804</v>
      </c>
      <c r="O89" s="139">
        <f>L89-I89</f>
        <v>0</v>
      </c>
      <c r="P89" s="140">
        <f>N89-K89</f>
        <v>-55.658139426221965</v>
      </c>
      <c r="Q89" s="141">
        <f>N89/K89</f>
        <v>0.90282297786779231</v>
      </c>
      <c r="R89" s="291"/>
      <c r="S89" s="142">
        <f>S73</f>
        <v>0.44097222222222221</v>
      </c>
      <c r="T89" s="143">
        <f>INDEX(T73:T88,COUNTA(T73:T88))</f>
        <v>0.46812500000000001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79"/>
      <c r="AB89" s="280"/>
      <c r="AC89" s="179">
        <f>SUM(AC73:AC88)</f>
        <v>2</v>
      </c>
      <c r="AD89" s="191">
        <f>SUM(AD73:AD88)</f>
        <v>0</v>
      </c>
      <c r="AE89" s="168">
        <f>M89-J89</f>
        <v>-333.94883655733156</v>
      </c>
      <c r="AF89" s="141">
        <f>M89/J89</f>
        <v>0.90282297786779231</v>
      </c>
      <c r="AG89" s="283"/>
    </row>
    <row r="90" spans="1:33" ht="15.75" customHeight="1">
      <c r="A90" s="294" t="s">
        <v>205</v>
      </c>
      <c r="B90" s="146" t="s">
        <v>183</v>
      </c>
      <c r="C90" s="287" t="s">
        <v>207</v>
      </c>
      <c r="D90" s="288"/>
      <c r="E90" s="147">
        <v>57.3</v>
      </c>
      <c r="F90" s="159">
        <v>1456</v>
      </c>
      <c r="G90" s="148">
        <f t="shared" ref="G90:G92" si="35">E90*F90</f>
        <v>83428.800000000003</v>
      </c>
      <c r="H90" s="149"/>
      <c r="I90" s="150">
        <v>21</v>
      </c>
      <c r="J90" s="151">
        <v>2000</v>
      </c>
      <c r="K90" s="152">
        <f>J90/I90</f>
        <v>95.238095238095241</v>
      </c>
      <c r="L90" s="153">
        <v>21</v>
      </c>
      <c r="M90" s="151">
        <f>F90/V90*60</f>
        <v>1780.4347826086978</v>
      </c>
      <c r="N90" s="152">
        <f>M90/L90</f>
        <v>84.782608695652272</v>
      </c>
      <c r="O90" s="154">
        <f>L90-I90</f>
        <v>0</v>
      </c>
      <c r="P90" s="155">
        <f>N90-K90</f>
        <v>-10.455486542442969</v>
      </c>
      <c r="Q90" s="156">
        <f>N90/K90</f>
        <v>0.89021739130434885</v>
      </c>
      <c r="R90" s="289">
        <f>Q106</f>
        <v>0.88956486088478681</v>
      </c>
      <c r="S90" s="157">
        <v>0.70833333333333337</v>
      </c>
      <c r="T90" s="158">
        <v>0.7424074074074074</v>
      </c>
      <c r="U90" s="159"/>
      <c r="V90" s="160">
        <v>49.066666666666606</v>
      </c>
      <c r="W90" s="97"/>
      <c r="X90" s="98"/>
      <c r="Y90" s="196"/>
      <c r="Z90" s="197"/>
      <c r="AA90" s="292"/>
      <c r="AB90" s="293"/>
      <c r="AC90" s="196">
        <v>1</v>
      </c>
      <c r="AD90" s="197"/>
      <c r="AE90" s="115">
        <f>M90-J90</f>
        <v>-219.56521739130221</v>
      </c>
      <c r="AF90" s="156">
        <f>M90/J90</f>
        <v>0.89021739130434885</v>
      </c>
      <c r="AG90" s="358">
        <f>AF106</f>
        <v>0.8895648608847867</v>
      </c>
    </row>
    <row r="91" spans="1:33" ht="15.75" customHeight="1">
      <c r="A91" s="295"/>
      <c r="B91" s="163" t="s">
        <v>183</v>
      </c>
      <c r="C91" s="274" t="s">
        <v>211</v>
      </c>
      <c r="D91" s="275"/>
      <c r="E91" s="101">
        <v>54.09</v>
      </c>
      <c r="F91" s="111">
        <v>1829</v>
      </c>
      <c r="G91" s="103">
        <f t="shared" si="35"/>
        <v>98930.61</v>
      </c>
      <c r="H91" s="26"/>
      <c r="I91" s="104">
        <v>19</v>
      </c>
      <c r="J91" s="105">
        <v>2000</v>
      </c>
      <c r="K91" s="106">
        <f t="shared" ref="K91:K92" si="36">J91/I91</f>
        <v>105.26315789473684</v>
      </c>
      <c r="L91" s="107">
        <v>19</v>
      </c>
      <c r="M91" s="105">
        <f>F91/V91*60</f>
        <v>1777.165991902837</v>
      </c>
      <c r="N91" s="106">
        <f>M91/L91</f>
        <v>93.53505220541247</v>
      </c>
      <c r="O91" s="108">
        <f>L91-I91</f>
        <v>0</v>
      </c>
      <c r="P91" s="109">
        <f>N91-K91</f>
        <v>-11.728105689324366</v>
      </c>
      <c r="Q91" s="110">
        <f>N91/K91</f>
        <v>0.88858299595141854</v>
      </c>
      <c r="R91" s="290"/>
      <c r="S91" s="47">
        <v>0.74670138888888893</v>
      </c>
      <c r="T91" s="48">
        <v>0.7895833333333333</v>
      </c>
      <c r="U91" s="111">
        <v>6.183333333333394</v>
      </c>
      <c r="V91" s="112">
        <v>61.749999999999901</v>
      </c>
      <c r="W91" s="113"/>
      <c r="X91" s="116"/>
      <c r="Y91" s="12"/>
      <c r="Z91" s="198"/>
      <c r="AA91" s="276"/>
      <c r="AB91" s="277"/>
      <c r="AC91" s="12">
        <v>1</v>
      </c>
      <c r="AD91" s="198"/>
      <c r="AE91" s="117">
        <f>M91-J91</f>
        <v>-222.83400809716295</v>
      </c>
      <c r="AF91" s="110">
        <f>M91/J91</f>
        <v>0.88858299595141854</v>
      </c>
      <c r="AG91" s="359"/>
    </row>
    <row r="92" spans="1:33" ht="15.75" customHeight="1">
      <c r="A92" s="295"/>
      <c r="B92" s="163" t="s">
        <v>183</v>
      </c>
      <c r="C92" s="274" t="s">
        <v>213</v>
      </c>
      <c r="D92" s="275"/>
      <c r="E92" s="101">
        <v>58.17</v>
      </c>
      <c r="F92" s="111">
        <v>1993</v>
      </c>
      <c r="G92" s="103">
        <f t="shared" si="35"/>
        <v>115932.81</v>
      </c>
      <c r="H92" s="26"/>
      <c r="I92" s="104">
        <v>19</v>
      </c>
      <c r="J92" s="105">
        <v>1800</v>
      </c>
      <c r="K92" s="106">
        <f t="shared" si="36"/>
        <v>94.736842105263165</v>
      </c>
      <c r="L92" s="107">
        <v>19</v>
      </c>
      <c r="M92" s="105">
        <f>F92/V92*60</f>
        <v>1601.8754186202277</v>
      </c>
      <c r="N92" s="106">
        <f>M92/L92</f>
        <v>84.309232558959351</v>
      </c>
      <c r="O92" s="108">
        <f>L92-I92</f>
        <v>0</v>
      </c>
      <c r="P92" s="109">
        <f>N92-K92</f>
        <v>-10.427609546303813</v>
      </c>
      <c r="Q92" s="110">
        <f>N92/K92</f>
        <v>0.8899307881223486</v>
      </c>
      <c r="R92" s="290"/>
      <c r="S92" s="47">
        <v>0.79399305555555555</v>
      </c>
      <c r="T92" s="48">
        <v>0.84583333333333333</v>
      </c>
      <c r="U92" s="111">
        <v>6.3500000000000334</v>
      </c>
      <c r="V92" s="112">
        <v>74.650000000000006</v>
      </c>
      <c r="W92" s="113"/>
      <c r="X92" s="116"/>
      <c r="Y92" s="12"/>
      <c r="Z92" s="198"/>
      <c r="AA92" s="276"/>
      <c r="AB92" s="277"/>
      <c r="AC92" s="12">
        <v>2</v>
      </c>
      <c r="AD92" s="198"/>
      <c r="AE92" s="117">
        <f>M92-J92</f>
        <v>-198.12458137977228</v>
      </c>
      <c r="AF92" s="110">
        <f>M92/J92</f>
        <v>0.88993078812234871</v>
      </c>
      <c r="AG92" s="359"/>
    </row>
    <row r="93" spans="1:33" ht="15.75" customHeight="1">
      <c r="A93" s="295"/>
      <c r="B93" s="163"/>
      <c r="C93" s="274"/>
      <c r="D93" s="275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0"/>
      <c r="S93" s="47"/>
      <c r="T93" s="48"/>
      <c r="U93" s="111"/>
      <c r="V93" s="112"/>
      <c r="W93" s="113"/>
      <c r="X93" s="116"/>
      <c r="Y93" s="12"/>
      <c r="Z93" s="198"/>
      <c r="AA93" s="276"/>
      <c r="AB93" s="277"/>
      <c r="AC93" s="12"/>
      <c r="AD93" s="198"/>
      <c r="AE93" s="117"/>
      <c r="AF93" s="110"/>
      <c r="AG93" s="359"/>
    </row>
    <row r="94" spans="1:33" ht="15.75" customHeight="1">
      <c r="A94" s="296"/>
      <c r="B94" s="163"/>
      <c r="C94" s="274"/>
      <c r="D94" s="275"/>
      <c r="E94" s="101"/>
      <c r="F94" s="111"/>
      <c r="G94" s="103"/>
      <c r="H94" s="13"/>
      <c r="I94" s="104"/>
      <c r="J94" s="105"/>
      <c r="K94" s="106"/>
      <c r="L94" s="118"/>
      <c r="M94" s="105"/>
      <c r="N94" s="106"/>
      <c r="O94" s="108"/>
      <c r="P94" s="109"/>
      <c r="Q94" s="110"/>
      <c r="R94" s="290"/>
      <c r="S94" s="47"/>
      <c r="T94" s="48"/>
      <c r="U94" s="111"/>
      <c r="V94" s="112"/>
      <c r="W94" s="113"/>
      <c r="X94" s="116"/>
      <c r="Y94" s="12"/>
      <c r="Z94" s="198"/>
      <c r="AA94" s="276"/>
      <c r="AB94" s="277"/>
      <c r="AC94" s="12"/>
      <c r="AD94" s="198"/>
      <c r="AE94" s="117"/>
      <c r="AF94" s="110"/>
      <c r="AG94" s="359"/>
    </row>
    <row r="95" spans="1:33" ht="15.75" customHeight="1">
      <c r="A95" s="296"/>
      <c r="B95" s="163"/>
      <c r="C95" s="274"/>
      <c r="D95" s="275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0"/>
      <c r="S95" s="47"/>
      <c r="T95" s="48"/>
      <c r="U95" s="111"/>
      <c r="V95" s="112"/>
      <c r="W95" s="113"/>
      <c r="X95" s="116"/>
      <c r="Y95" s="12"/>
      <c r="Z95" s="198"/>
      <c r="AA95" s="276"/>
      <c r="AB95" s="277"/>
      <c r="AC95" s="12"/>
      <c r="AD95" s="198"/>
      <c r="AE95" s="117"/>
      <c r="AF95" s="110"/>
      <c r="AG95" s="359"/>
    </row>
    <row r="96" spans="1:33" ht="15.75" customHeight="1">
      <c r="A96" s="296"/>
      <c r="B96" s="163"/>
      <c r="C96" s="274"/>
      <c r="D96" s="275"/>
      <c r="E96" s="101"/>
      <c r="F96" s="111"/>
      <c r="G96" s="121"/>
      <c r="H96" s="62"/>
      <c r="I96" s="104"/>
      <c r="J96" s="105"/>
      <c r="K96" s="106"/>
      <c r="L96" s="118"/>
      <c r="M96" s="105"/>
      <c r="N96" s="106"/>
      <c r="O96" s="123"/>
      <c r="P96" s="124"/>
      <c r="Q96" s="125"/>
      <c r="R96" s="290"/>
      <c r="S96" s="47"/>
      <c r="T96" s="48"/>
      <c r="U96" s="111"/>
      <c r="V96" s="112"/>
      <c r="W96" s="113"/>
      <c r="X96" s="116"/>
      <c r="Y96" s="12"/>
      <c r="Z96" s="198"/>
      <c r="AA96" s="276"/>
      <c r="AB96" s="277"/>
      <c r="AC96" s="12"/>
      <c r="AD96" s="198"/>
      <c r="AE96" s="117"/>
      <c r="AF96" s="110"/>
      <c r="AG96" s="359"/>
    </row>
    <row r="97" spans="1:33" ht="15.75" customHeight="1">
      <c r="A97" s="296"/>
      <c r="B97" s="163"/>
      <c r="C97" s="274"/>
      <c r="D97" s="275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0"/>
      <c r="S97" s="47"/>
      <c r="T97" s="48"/>
      <c r="U97" s="111"/>
      <c r="V97" s="112"/>
      <c r="W97" s="113"/>
      <c r="X97" s="116"/>
      <c r="Y97" s="12"/>
      <c r="Z97" s="198"/>
      <c r="AA97" s="276"/>
      <c r="AB97" s="277"/>
      <c r="AC97" s="12"/>
      <c r="AD97" s="198"/>
      <c r="AE97" s="117"/>
      <c r="AF97" s="110"/>
      <c r="AG97" s="359"/>
    </row>
    <row r="98" spans="1:33" ht="15.75" customHeight="1">
      <c r="A98" s="296"/>
      <c r="B98" s="163"/>
      <c r="C98" s="274"/>
      <c r="D98" s="275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0"/>
      <c r="S98" s="47"/>
      <c r="T98" s="48"/>
      <c r="U98" s="111"/>
      <c r="V98" s="112"/>
      <c r="W98" s="113"/>
      <c r="X98" s="116"/>
      <c r="Y98" s="12"/>
      <c r="Z98" s="198"/>
      <c r="AA98" s="276"/>
      <c r="AB98" s="277"/>
      <c r="AC98" s="12"/>
      <c r="AD98" s="198"/>
      <c r="AE98" s="117"/>
      <c r="AF98" s="110"/>
      <c r="AG98" s="359"/>
    </row>
    <row r="99" spans="1:33" ht="15.75" customHeight="1">
      <c r="A99" s="296"/>
      <c r="B99" s="163"/>
      <c r="C99" s="274"/>
      <c r="D99" s="275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0"/>
      <c r="S99" s="47"/>
      <c r="T99" s="48"/>
      <c r="U99" s="111"/>
      <c r="V99" s="112"/>
      <c r="W99" s="113"/>
      <c r="X99" s="116"/>
      <c r="Y99" s="12"/>
      <c r="Z99" s="198"/>
      <c r="AA99" s="276"/>
      <c r="AB99" s="277"/>
      <c r="AC99" s="12"/>
      <c r="AD99" s="198"/>
      <c r="AE99" s="117"/>
      <c r="AF99" s="110"/>
      <c r="AG99" s="359"/>
    </row>
    <row r="100" spans="1:33" ht="15.75" customHeight="1">
      <c r="A100" s="296"/>
      <c r="B100" s="163"/>
      <c r="C100" s="274"/>
      <c r="D100" s="275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0"/>
      <c r="S100" s="47"/>
      <c r="T100" s="48"/>
      <c r="U100" s="111"/>
      <c r="V100" s="112"/>
      <c r="W100" s="113"/>
      <c r="X100" s="116"/>
      <c r="Y100" s="12"/>
      <c r="Z100" s="198"/>
      <c r="AA100" s="276"/>
      <c r="AB100" s="277"/>
      <c r="AC100" s="12"/>
      <c r="AD100" s="198"/>
      <c r="AE100" s="117"/>
      <c r="AF100" s="110"/>
      <c r="AG100" s="359"/>
    </row>
    <row r="101" spans="1:33" ht="15.75" customHeight="1">
      <c r="A101" s="296"/>
      <c r="B101" s="163"/>
      <c r="C101" s="274"/>
      <c r="D101" s="275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0"/>
      <c r="S101" s="47"/>
      <c r="T101" s="48"/>
      <c r="U101" s="111"/>
      <c r="V101" s="112"/>
      <c r="W101" s="113"/>
      <c r="X101" s="116"/>
      <c r="Y101" s="12"/>
      <c r="Z101" s="198"/>
      <c r="AA101" s="276"/>
      <c r="AB101" s="277"/>
      <c r="AC101" s="12"/>
      <c r="AD101" s="198"/>
      <c r="AE101" s="117"/>
      <c r="AF101" s="110"/>
      <c r="AG101" s="359"/>
    </row>
    <row r="102" spans="1:33" ht="15.75" customHeight="1">
      <c r="A102" s="296"/>
      <c r="B102" s="163"/>
      <c r="C102" s="274"/>
      <c r="D102" s="275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0"/>
      <c r="S102" s="47"/>
      <c r="T102" s="48"/>
      <c r="U102" s="111"/>
      <c r="V102" s="112"/>
      <c r="W102" s="113"/>
      <c r="X102" s="116"/>
      <c r="Y102" s="12"/>
      <c r="Z102" s="198"/>
      <c r="AA102" s="276"/>
      <c r="AB102" s="277"/>
      <c r="AC102" s="12"/>
      <c r="AD102" s="198"/>
      <c r="AE102" s="117"/>
      <c r="AF102" s="110"/>
      <c r="AG102" s="359"/>
    </row>
    <row r="103" spans="1:33" ht="15.75" customHeight="1">
      <c r="A103" s="296"/>
      <c r="B103" s="163"/>
      <c r="C103" s="274"/>
      <c r="D103" s="275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0"/>
      <c r="S103" s="47"/>
      <c r="T103" s="48"/>
      <c r="U103" s="111"/>
      <c r="V103" s="112"/>
      <c r="W103" s="183"/>
      <c r="X103" s="184"/>
      <c r="Y103" s="12"/>
      <c r="Z103" s="198"/>
      <c r="AA103" s="276"/>
      <c r="AB103" s="277"/>
      <c r="AC103" s="12"/>
      <c r="AD103" s="198"/>
      <c r="AE103" s="117"/>
      <c r="AF103" s="110"/>
      <c r="AG103" s="359"/>
    </row>
    <row r="104" spans="1:33" ht="15.75" customHeight="1">
      <c r="A104" s="296"/>
      <c r="B104" s="163"/>
      <c r="C104" s="274"/>
      <c r="D104" s="275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0"/>
      <c r="S104" s="47"/>
      <c r="T104" s="48"/>
      <c r="U104" s="111"/>
      <c r="V104" s="112"/>
      <c r="W104" s="185"/>
      <c r="X104" s="186"/>
      <c r="Y104" s="12"/>
      <c r="Z104" s="198"/>
      <c r="AA104" s="276"/>
      <c r="AB104" s="277"/>
      <c r="AC104" s="12"/>
      <c r="AD104" s="198"/>
      <c r="AE104" s="117"/>
      <c r="AF104" s="110"/>
      <c r="AG104" s="359"/>
    </row>
    <row r="105" spans="1:33" ht="15.75" customHeight="1">
      <c r="A105" s="296"/>
      <c r="B105" s="100"/>
      <c r="C105" s="274"/>
      <c r="D105" s="275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0"/>
      <c r="S105" s="47"/>
      <c r="T105" s="48"/>
      <c r="U105" s="130"/>
      <c r="V105" s="112"/>
      <c r="W105" s="185"/>
      <c r="X105" s="186"/>
      <c r="Y105" s="12"/>
      <c r="Z105" s="198"/>
      <c r="AA105" s="276"/>
      <c r="AB105" s="277"/>
      <c r="AC105" s="12"/>
      <c r="AD105" s="198"/>
      <c r="AE105" s="117"/>
      <c r="AF105" s="110"/>
      <c r="AG105" s="359"/>
    </row>
    <row r="106" spans="1:33" ht="15.75" customHeight="1" thickBot="1">
      <c r="A106" s="297"/>
      <c r="B106" s="133" t="s">
        <v>117</v>
      </c>
      <c r="C106" s="278"/>
      <c r="D106" s="278"/>
      <c r="E106" s="134"/>
      <c r="F106" s="167"/>
      <c r="G106" s="135"/>
      <c r="H106" s="69"/>
      <c r="I106" s="136">
        <f t="shared" ref="I106:J106" si="37">AVERAGE(I90:I105)</f>
        <v>19.666666666666668</v>
      </c>
      <c r="J106" s="137">
        <f t="shared" si="37"/>
        <v>1933.3333333333333</v>
      </c>
      <c r="K106" s="138">
        <f t="shared" ref="K106" si="38">J106/I106</f>
        <v>98.305084745762699</v>
      </c>
      <c r="L106" s="136">
        <f t="shared" ref="L106:M106" si="39">AVERAGE(L90:L105)</f>
        <v>19.666666666666668</v>
      </c>
      <c r="M106" s="137">
        <f t="shared" si="39"/>
        <v>1719.8253977105876</v>
      </c>
      <c r="N106" s="138">
        <f>M106/L106</f>
        <v>87.448749036131574</v>
      </c>
      <c r="O106" s="139">
        <f>L106-I106</f>
        <v>0</v>
      </c>
      <c r="P106" s="140">
        <f>N106-K106</f>
        <v>-10.856335709631125</v>
      </c>
      <c r="Q106" s="141">
        <f>N106/K106</f>
        <v>0.88956486088478681</v>
      </c>
      <c r="R106" s="291"/>
      <c r="S106" s="142">
        <f>S90</f>
        <v>0.70833333333333337</v>
      </c>
      <c r="T106" s="143">
        <f>INDEX(T90:T105,COUNTA(T90:T105))</f>
        <v>0.84583333333333333</v>
      </c>
      <c r="U106" s="144"/>
      <c r="V106" s="166"/>
      <c r="W106" s="187"/>
      <c r="X106" s="188"/>
      <c r="Y106" s="179">
        <f t="shared" ref="Y106:Z106" si="40">SUM(Y90:Y105)</f>
        <v>0</v>
      </c>
      <c r="Z106" s="180">
        <f t="shared" si="40"/>
        <v>0</v>
      </c>
      <c r="AA106" s="279"/>
      <c r="AB106" s="280"/>
      <c r="AC106" s="179">
        <f t="shared" ref="AC106:AD106" si="41">SUM(AC90:AC105)</f>
        <v>4</v>
      </c>
      <c r="AD106" s="180">
        <f t="shared" si="41"/>
        <v>0</v>
      </c>
      <c r="AE106" s="168">
        <f>M106-J106</f>
        <v>-213.50793562274566</v>
      </c>
      <c r="AF106" s="141">
        <f>M106/J106</f>
        <v>0.8895648608847867</v>
      </c>
      <c r="AG106" s="360"/>
    </row>
    <row r="107" spans="1:33" ht="15.75" customHeight="1">
      <c r="A107" s="284" t="s">
        <v>219</v>
      </c>
      <c r="B107" s="146" t="s">
        <v>183</v>
      </c>
      <c r="C107" s="287" t="s">
        <v>206</v>
      </c>
      <c r="D107" s="288"/>
      <c r="E107" s="147">
        <v>50.67</v>
      </c>
      <c r="F107" s="97">
        <v>592</v>
      </c>
      <c r="G107" s="148">
        <f t="shared" ref="G107:G110" si="42">E107*F107</f>
        <v>29996.639999999999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1780.4511278195557</v>
      </c>
      <c r="N107" s="152">
        <f>M107/L107</f>
        <v>89.022556390977783</v>
      </c>
      <c r="O107" s="154">
        <f>L107-I107</f>
        <v>0</v>
      </c>
      <c r="P107" s="155">
        <f>N107-K107</f>
        <v>-10.977443609022217</v>
      </c>
      <c r="Q107" s="156">
        <f>N107/K107</f>
        <v>0.89022556390977781</v>
      </c>
      <c r="R107" s="289">
        <f>Q123</f>
        <v>0.88956598071897663</v>
      </c>
      <c r="S107" s="157">
        <v>0.7083680555555556</v>
      </c>
      <c r="T107" s="158">
        <v>0.72222222222222221</v>
      </c>
      <c r="U107" s="159"/>
      <c r="V107" s="160">
        <v>19.949999999999921</v>
      </c>
      <c r="W107" s="158"/>
      <c r="X107" s="169"/>
      <c r="Y107" s="196"/>
      <c r="Z107" s="197"/>
      <c r="AA107" s="292"/>
      <c r="AB107" s="293"/>
      <c r="AC107" s="196">
        <v>1</v>
      </c>
      <c r="AD107" s="197"/>
      <c r="AE107" s="115">
        <f>M107-J107</f>
        <v>-219.54887218044428</v>
      </c>
      <c r="AF107" s="156">
        <f>M107/J107</f>
        <v>0.89022556390977781</v>
      </c>
      <c r="AG107" s="281">
        <f>AF123</f>
        <v>0.88956598071897675</v>
      </c>
    </row>
    <row r="108" spans="1:33" ht="15.75" customHeight="1">
      <c r="A108" s="285"/>
      <c r="B108" s="163" t="s">
        <v>183</v>
      </c>
      <c r="C108" s="274" t="s">
        <v>208</v>
      </c>
      <c r="D108" s="275"/>
      <c r="E108" s="101">
        <v>56.79</v>
      </c>
      <c r="F108" s="102">
        <v>1924</v>
      </c>
      <c r="G108" s="103">
        <f t="shared" si="42"/>
        <v>109263.95999999999</v>
      </c>
      <c r="H108" s="26"/>
      <c r="I108" s="104">
        <v>23</v>
      </c>
      <c r="J108" s="105">
        <v>2000</v>
      </c>
      <c r="K108" s="106">
        <f t="shared" ref="K108:K110" si="43">J108/I108</f>
        <v>86.956521739130437</v>
      </c>
      <c r="L108" s="107">
        <v>23</v>
      </c>
      <c r="M108" s="105">
        <f>F108/V108*60</f>
        <v>1779.1934240945254</v>
      </c>
      <c r="N108" s="106">
        <f>M108/L108</f>
        <v>77.356235830196752</v>
      </c>
      <c r="O108" s="108">
        <f>L108-I108</f>
        <v>0</v>
      </c>
      <c r="P108" s="109">
        <f>N108-K108</f>
        <v>-9.6002859089336852</v>
      </c>
      <c r="Q108" s="110">
        <f>N108/K108</f>
        <v>0.88959671204726265</v>
      </c>
      <c r="R108" s="290"/>
      <c r="S108" s="47">
        <v>0.72577546296296291</v>
      </c>
      <c r="T108" s="48">
        <v>0.77083333333333337</v>
      </c>
      <c r="U108" s="111">
        <v>5.1166666666666138</v>
      </c>
      <c r="V108" s="112">
        <v>64.883333333333454</v>
      </c>
      <c r="W108" s="113"/>
      <c r="X108" s="116"/>
      <c r="Y108" s="12"/>
      <c r="Z108" s="198"/>
      <c r="AA108" s="276"/>
      <c r="AB108" s="277"/>
      <c r="AC108" s="12">
        <v>1</v>
      </c>
      <c r="AD108" s="198"/>
      <c r="AE108" s="117">
        <f>M108-J108</f>
        <v>-220.80657590547457</v>
      </c>
      <c r="AF108" s="110">
        <f>M108/J108</f>
        <v>0.88959671204726276</v>
      </c>
      <c r="AG108" s="282"/>
    </row>
    <row r="109" spans="1:33" ht="15.75" customHeight="1">
      <c r="A109" s="285"/>
      <c r="B109" s="163" t="s">
        <v>183</v>
      </c>
      <c r="C109" s="274" t="s">
        <v>209</v>
      </c>
      <c r="D109" s="275"/>
      <c r="E109" s="101">
        <v>56.87</v>
      </c>
      <c r="F109" s="102">
        <v>1509</v>
      </c>
      <c r="G109" s="103">
        <f t="shared" si="42"/>
        <v>85816.83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1779.3645594497211</v>
      </c>
      <c r="N109" s="106">
        <f>M109/L109</f>
        <v>77.363676497813955</v>
      </c>
      <c r="O109" s="108">
        <f>L109-I109</f>
        <v>0</v>
      </c>
      <c r="P109" s="109">
        <f>N109-K109</f>
        <v>-9.592845241316482</v>
      </c>
      <c r="Q109" s="110">
        <f>N109/K109</f>
        <v>0.88968227972486047</v>
      </c>
      <c r="R109" s="290"/>
      <c r="S109" s="47">
        <v>0.77438657407407407</v>
      </c>
      <c r="T109" s="48">
        <v>0.80972222222222223</v>
      </c>
      <c r="U109" s="111">
        <v>5.1166666666666138</v>
      </c>
      <c r="V109" s="112">
        <v>50.883333333333347</v>
      </c>
      <c r="W109" s="113"/>
      <c r="X109" s="116"/>
      <c r="Y109" s="12"/>
      <c r="Z109" s="198"/>
      <c r="AA109" s="276"/>
      <c r="AB109" s="277"/>
      <c r="AC109" s="12">
        <v>1</v>
      </c>
      <c r="AD109" s="198"/>
      <c r="AE109" s="117">
        <f>M109-J109</f>
        <v>-220.63544055027887</v>
      </c>
      <c r="AF109" s="110">
        <f>M109/J109</f>
        <v>0.88968227972486058</v>
      </c>
      <c r="AG109" s="282"/>
    </row>
    <row r="110" spans="1:33" ht="15.75" customHeight="1">
      <c r="A110" s="285"/>
      <c r="B110" s="163" t="s">
        <v>183</v>
      </c>
      <c r="C110" s="274" t="s">
        <v>210</v>
      </c>
      <c r="D110" s="275"/>
      <c r="E110" s="101">
        <v>47.6</v>
      </c>
      <c r="F110" s="102">
        <v>1779</v>
      </c>
      <c r="G110" s="103">
        <f t="shared" si="42"/>
        <v>84680.400000000009</v>
      </c>
      <c r="H110" s="26"/>
      <c r="I110" s="104">
        <v>23</v>
      </c>
      <c r="J110" s="105">
        <v>2000</v>
      </c>
      <c r="K110" s="106">
        <f t="shared" si="43"/>
        <v>86.956521739130437</v>
      </c>
      <c r="L110" s="107">
        <v>23</v>
      </c>
      <c r="M110" s="105">
        <f>F110/V110*60</f>
        <v>1777.5187343880114</v>
      </c>
      <c r="N110" s="106">
        <f>M110/L110</f>
        <v>77.283423234261363</v>
      </c>
      <c r="O110" s="108">
        <f>L110-I110</f>
        <v>0</v>
      </c>
      <c r="P110" s="109">
        <f>N110-K110</f>
        <v>-9.6730985048690741</v>
      </c>
      <c r="Q110" s="110">
        <f>N110/K110</f>
        <v>0.88875936719400561</v>
      </c>
      <c r="R110" s="290"/>
      <c r="S110" s="47">
        <v>0.81388888888888888</v>
      </c>
      <c r="T110" s="48">
        <v>0.85559027777777774</v>
      </c>
      <c r="U110" s="111">
        <v>5.9999999999999787</v>
      </c>
      <c r="V110" s="112">
        <v>60.049999999999955</v>
      </c>
      <c r="W110" s="113"/>
      <c r="X110" s="116"/>
      <c r="Y110" s="12"/>
      <c r="Z110" s="198"/>
      <c r="AA110" s="276"/>
      <c r="AB110" s="277"/>
      <c r="AC110" s="12">
        <v>1</v>
      </c>
      <c r="AD110" s="198"/>
      <c r="AE110" s="117">
        <f>M110-J110</f>
        <v>-222.48126561198865</v>
      </c>
      <c r="AF110" s="110">
        <f>M110/J110</f>
        <v>0.88875936719400572</v>
      </c>
      <c r="AG110" s="282"/>
    </row>
    <row r="111" spans="1:33" ht="15.75" customHeight="1">
      <c r="A111" s="285"/>
      <c r="B111" s="163"/>
      <c r="C111" s="274"/>
      <c r="D111" s="275"/>
      <c r="E111" s="101"/>
      <c r="F111" s="102"/>
      <c r="G111" s="103"/>
      <c r="H111" s="13"/>
      <c r="I111" s="104"/>
      <c r="J111" s="105"/>
      <c r="K111" s="106"/>
      <c r="L111" s="118"/>
      <c r="M111" s="105"/>
      <c r="N111" s="106"/>
      <c r="O111" s="108"/>
      <c r="P111" s="109"/>
      <c r="Q111" s="110"/>
      <c r="R111" s="290"/>
      <c r="S111" s="47"/>
      <c r="T111" s="48"/>
      <c r="U111" s="111"/>
      <c r="V111" s="112"/>
      <c r="W111" s="113"/>
      <c r="X111" s="116"/>
      <c r="Y111" s="12"/>
      <c r="Z111" s="198"/>
      <c r="AA111" s="276"/>
      <c r="AB111" s="277"/>
      <c r="AC111" s="12"/>
      <c r="AD111" s="198"/>
      <c r="AE111" s="117"/>
      <c r="AF111" s="110"/>
      <c r="AG111" s="282"/>
    </row>
    <row r="112" spans="1:33" ht="15.75" customHeight="1">
      <c r="A112" s="285"/>
      <c r="B112" s="163"/>
      <c r="C112" s="274"/>
      <c r="D112" s="275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0"/>
      <c r="S112" s="47"/>
      <c r="T112" s="48"/>
      <c r="U112" s="111"/>
      <c r="V112" s="112"/>
      <c r="W112" s="113"/>
      <c r="X112" s="116"/>
      <c r="Y112" s="12"/>
      <c r="Z112" s="198"/>
      <c r="AA112" s="276"/>
      <c r="AB112" s="277"/>
      <c r="AC112" s="12"/>
      <c r="AD112" s="198"/>
      <c r="AE112" s="117"/>
      <c r="AF112" s="110"/>
      <c r="AG112" s="282"/>
    </row>
    <row r="113" spans="1:33" ht="15.75" customHeight="1">
      <c r="A113" s="285"/>
      <c r="B113" s="163"/>
      <c r="C113" s="274"/>
      <c r="D113" s="275"/>
      <c r="E113" s="101"/>
      <c r="F113" s="102"/>
      <c r="G113" s="121"/>
      <c r="H113" s="62"/>
      <c r="I113" s="104"/>
      <c r="J113" s="105"/>
      <c r="K113" s="106"/>
      <c r="L113" s="118"/>
      <c r="M113" s="105"/>
      <c r="N113" s="106"/>
      <c r="O113" s="123"/>
      <c r="P113" s="124"/>
      <c r="Q113" s="125"/>
      <c r="R113" s="290"/>
      <c r="S113" s="119"/>
      <c r="T113" s="120"/>
      <c r="U113" s="111"/>
      <c r="V113" s="112"/>
      <c r="W113" s="120"/>
      <c r="X113" s="189"/>
      <c r="Y113" s="12"/>
      <c r="Z113" s="198"/>
      <c r="AA113" s="276"/>
      <c r="AB113" s="277"/>
      <c r="AC113" s="12"/>
      <c r="AD113" s="198"/>
      <c r="AE113" s="117"/>
      <c r="AF113" s="110"/>
      <c r="AG113" s="282"/>
    </row>
    <row r="114" spans="1:33" ht="15.75" customHeight="1">
      <c r="A114" s="285"/>
      <c r="B114" s="163"/>
      <c r="C114" s="274"/>
      <c r="D114" s="275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0"/>
      <c r="S114" s="119"/>
      <c r="T114" s="120"/>
      <c r="U114" s="111"/>
      <c r="V114" s="112"/>
      <c r="W114" s="120"/>
      <c r="X114" s="189"/>
      <c r="Y114" s="12"/>
      <c r="Z114" s="198"/>
      <c r="AA114" s="276"/>
      <c r="AB114" s="277"/>
      <c r="AC114" s="12"/>
      <c r="AD114" s="198"/>
      <c r="AE114" s="117"/>
      <c r="AF114" s="110"/>
      <c r="AG114" s="282"/>
    </row>
    <row r="115" spans="1:33" ht="15.75" customHeight="1">
      <c r="A115" s="285"/>
      <c r="B115" s="163"/>
      <c r="C115" s="274"/>
      <c r="D115" s="275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0"/>
      <c r="S115" s="119"/>
      <c r="T115" s="120"/>
      <c r="U115" s="111"/>
      <c r="V115" s="112"/>
      <c r="W115" s="120"/>
      <c r="X115" s="189"/>
      <c r="Y115" s="12"/>
      <c r="Z115" s="198"/>
      <c r="AA115" s="276"/>
      <c r="AB115" s="277"/>
      <c r="AC115" s="12"/>
      <c r="AD115" s="198"/>
      <c r="AE115" s="117"/>
      <c r="AF115" s="110"/>
      <c r="AG115" s="282"/>
    </row>
    <row r="116" spans="1:33" ht="15.75" customHeight="1">
      <c r="A116" s="285"/>
      <c r="B116" s="163"/>
      <c r="C116" s="274"/>
      <c r="D116" s="275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0"/>
      <c r="S116" s="119"/>
      <c r="T116" s="120"/>
      <c r="U116" s="111"/>
      <c r="V116" s="112"/>
      <c r="W116" s="120"/>
      <c r="X116" s="189"/>
      <c r="Y116" s="12"/>
      <c r="Z116" s="198"/>
      <c r="AA116" s="276"/>
      <c r="AB116" s="277"/>
      <c r="AC116" s="12"/>
      <c r="AD116" s="198"/>
      <c r="AE116" s="117"/>
      <c r="AF116" s="110"/>
      <c r="AG116" s="282"/>
    </row>
    <row r="117" spans="1:33" ht="15.75" customHeight="1">
      <c r="A117" s="285"/>
      <c r="B117" s="163"/>
      <c r="C117" s="274"/>
      <c r="D117" s="275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0"/>
      <c r="S117" s="119"/>
      <c r="T117" s="120"/>
      <c r="U117" s="111"/>
      <c r="V117" s="112"/>
      <c r="W117" s="120"/>
      <c r="X117" s="189"/>
      <c r="Y117" s="12"/>
      <c r="Z117" s="198"/>
      <c r="AA117" s="276"/>
      <c r="AB117" s="277"/>
      <c r="AC117" s="12"/>
      <c r="AD117" s="198"/>
      <c r="AE117" s="117"/>
      <c r="AF117" s="110"/>
      <c r="AG117" s="282"/>
    </row>
    <row r="118" spans="1:33" ht="15.75" customHeight="1">
      <c r="A118" s="285"/>
      <c r="B118" s="163"/>
      <c r="C118" s="274"/>
      <c r="D118" s="275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0"/>
      <c r="S118" s="119"/>
      <c r="T118" s="120"/>
      <c r="U118" s="111"/>
      <c r="V118" s="112"/>
      <c r="W118" s="120"/>
      <c r="X118" s="189"/>
      <c r="Y118" s="12"/>
      <c r="Z118" s="198"/>
      <c r="AA118" s="276"/>
      <c r="AB118" s="277"/>
      <c r="AC118" s="12"/>
      <c r="AD118" s="198"/>
      <c r="AE118" s="117"/>
      <c r="AF118" s="110"/>
      <c r="AG118" s="282"/>
    </row>
    <row r="119" spans="1:33" ht="15.75" customHeight="1">
      <c r="A119" s="285"/>
      <c r="B119" s="163"/>
      <c r="C119" s="274"/>
      <c r="D119" s="275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0"/>
      <c r="S119" s="119"/>
      <c r="T119" s="120"/>
      <c r="U119" s="111"/>
      <c r="V119" s="112"/>
      <c r="W119" s="120"/>
      <c r="X119" s="189"/>
      <c r="Y119" s="12"/>
      <c r="Z119" s="198"/>
      <c r="AA119" s="276"/>
      <c r="AB119" s="277"/>
      <c r="AC119" s="12"/>
      <c r="AD119" s="198"/>
      <c r="AE119" s="117"/>
      <c r="AF119" s="110"/>
      <c r="AG119" s="282"/>
    </row>
    <row r="120" spans="1:33" ht="15.75" customHeight="1">
      <c r="A120" s="285"/>
      <c r="B120" s="163"/>
      <c r="C120" s="274"/>
      <c r="D120" s="275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0"/>
      <c r="S120" s="119"/>
      <c r="T120" s="120"/>
      <c r="U120" s="111"/>
      <c r="V120" s="112"/>
      <c r="W120" s="120"/>
      <c r="X120" s="189"/>
      <c r="Y120" s="12"/>
      <c r="Z120" s="198"/>
      <c r="AA120" s="276"/>
      <c r="AB120" s="277"/>
      <c r="AC120" s="12"/>
      <c r="AD120" s="198"/>
      <c r="AE120" s="117"/>
      <c r="AF120" s="110"/>
      <c r="AG120" s="282"/>
    </row>
    <row r="121" spans="1:33" ht="15.75" customHeight="1">
      <c r="A121" s="285"/>
      <c r="B121" s="163"/>
      <c r="C121" s="274"/>
      <c r="D121" s="275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0"/>
      <c r="S121" s="119"/>
      <c r="T121" s="120"/>
      <c r="U121" s="111"/>
      <c r="V121" s="112"/>
      <c r="W121" s="120"/>
      <c r="X121" s="189"/>
      <c r="Y121" s="12"/>
      <c r="Z121" s="198"/>
      <c r="AA121" s="276"/>
      <c r="AB121" s="277"/>
      <c r="AC121" s="12"/>
      <c r="AD121" s="198"/>
      <c r="AE121" s="117"/>
      <c r="AF121" s="110"/>
      <c r="AG121" s="282"/>
    </row>
    <row r="122" spans="1:33" ht="15.75" customHeight="1">
      <c r="A122" s="285"/>
      <c r="B122" s="163"/>
      <c r="C122" s="274"/>
      <c r="D122" s="275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0"/>
      <c r="S122" s="119"/>
      <c r="T122" s="120"/>
      <c r="U122" s="130"/>
      <c r="V122" s="131"/>
      <c r="W122" s="126"/>
      <c r="X122" s="127"/>
      <c r="Y122" s="12"/>
      <c r="Z122" s="198"/>
      <c r="AA122" s="276"/>
      <c r="AB122" s="277"/>
      <c r="AC122" s="12"/>
      <c r="AD122" s="198"/>
      <c r="AE122" s="165"/>
      <c r="AF122" s="125"/>
      <c r="AG122" s="282"/>
    </row>
    <row r="123" spans="1:33" ht="15.75" customHeight="1" thickBot="1">
      <c r="A123" s="286"/>
      <c r="B123" s="133" t="s">
        <v>117</v>
      </c>
      <c r="C123" s="278"/>
      <c r="D123" s="278"/>
      <c r="E123" s="134"/>
      <c r="F123" s="167"/>
      <c r="G123" s="135"/>
      <c r="H123" s="69"/>
      <c r="I123" s="136">
        <f t="shared" ref="I123:J123" si="44">AVERAGE(I107:I122)</f>
        <v>22.25</v>
      </c>
      <c r="J123" s="137">
        <f t="shared" si="44"/>
        <v>2000</v>
      </c>
      <c r="K123" s="138">
        <f t="shared" ref="K123" si="45">J123/I123</f>
        <v>89.887640449438209</v>
      </c>
      <c r="L123" s="136">
        <f t="shared" ref="L123:M123" si="46">AVERAGE(L107:L122)</f>
        <v>22.25</v>
      </c>
      <c r="M123" s="137">
        <f t="shared" si="46"/>
        <v>1779.1319614379536</v>
      </c>
      <c r="N123" s="138">
        <f>M123/L123</f>
        <v>79.960987030919256</v>
      </c>
      <c r="O123" s="139">
        <f>L123-I123</f>
        <v>0</v>
      </c>
      <c r="P123" s="140">
        <f>N123-K123</f>
        <v>-9.9266534185189528</v>
      </c>
      <c r="Q123" s="141">
        <f>N123/K123</f>
        <v>0.88956598071897663</v>
      </c>
      <c r="R123" s="291"/>
      <c r="S123" s="142">
        <f>S107</f>
        <v>0.7083680555555556</v>
      </c>
      <c r="T123" s="143">
        <f>INDEX(T107:T122,COUNTA(T107:T122))</f>
        <v>0.85559027777777774</v>
      </c>
      <c r="U123" s="144"/>
      <c r="V123" s="166"/>
      <c r="W123" s="167"/>
      <c r="X123" s="138"/>
      <c r="Y123" s="179">
        <f t="shared" ref="Y123:Z123" si="47">SUM(Y107:Y122)</f>
        <v>0</v>
      </c>
      <c r="Z123" s="180">
        <f t="shared" si="47"/>
        <v>0</v>
      </c>
      <c r="AA123" s="279"/>
      <c r="AB123" s="280"/>
      <c r="AC123" s="179">
        <f t="shared" ref="AC123:AD123" si="48">SUM(AC107:AC122)</f>
        <v>4</v>
      </c>
      <c r="AD123" s="180">
        <f t="shared" si="48"/>
        <v>0</v>
      </c>
      <c r="AE123" s="168">
        <f>M123-J123</f>
        <v>-220.86803856204642</v>
      </c>
      <c r="AF123" s="141">
        <f>M123/J123</f>
        <v>0.88956598071897675</v>
      </c>
      <c r="AG123" s="283"/>
    </row>
    <row r="125" spans="1:33">
      <c r="AA125" s="273" t="s">
        <v>160</v>
      </c>
      <c r="AB125" s="273"/>
    </row>
    <row r="126" spans="1:33">
      <c r="AA126" s="273" t="s">
        <v>161</v>
      </c>
      <c r="AB126" s="273"/>
    </row>
    <row r="127" spans="1:33">
      <c r="AA127" s="273" t="s">
        <v>162</v>
      </c>
      <c r="AB127" s="273"/>
    </row>
    <row r="128" spans="1:33">
      <c r="AA128" s="273" t="s">
        <v>163</v>
      </c>
      <c r="AB128" s="273"/>
    </row>
    <row r="129" spans="27:28">
      <c r="AA129" s="273" t="s">
        <v>164</v>
      </c>
      <c r="AB129" s="273"/>
    </row>
    <row r="130" spans="27:28">
      <c r="AA130" s="273" t="s">
        <v>165</v>
      </c>
      <c r="AB130" s="273"/>
    </row>
    <row r="131" spans="27:28">
      <c r="AA131" s="273" t="s">
        <v>166</v>
      </c>
      <c r="AB131" s="273"/>
    </row>
    <row r="132" spans="27:28">
      <c r="AA132" s="273" t="s">
        <v>167</v>
      </c>
      <c r="AB132" s="273"/>
    </row>
    <row r="133" spans="27:28">
      <c r="AA133" s="273" t="s">
        <v>168</v>
      </c>
      <c r="AB133" s="273"/>
    </row>
    <row r="134" spans="27:28">
      <c r="AA134" s="273" t="s">
        <v>169</v>
      </c>
      <c r="AB134" s="273"/>
    </row>
    <row r="135" spans="27:28">
      <c r="AA135" s="273" t="s">
        <v>170</v>
      </c>
      <c r="AB135" s="273"/>
    </row>
    <row r="136" spans="27:28">
      <c r="AA136" s="273" t="s">
        <v>171</v>
      </c>
      <c r="AB136" s="273"/>
    </row>
    <row r="137" spans="27:28">
      <c r="AA137" s="273" t="s">
        <v>172</v>
      </c>
      <c r="AB137" s="273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0" priority="3" operator="greaterThan">
      <formula>0</formula>
    </cfRule>
  </conditionalFormatting>
  <conditionalFormatting sqref="P5:P123 AE5:AE123">
    <cfRule type="cellIs" dxfId="9" priority="6" operator="lessThan">
      <formula>0</formula>
    </cfRule>
  </conditionalFormatting>
  <conditionalFormatting sqref="Q5:Q123 AF5:AF123">
    <cfRule type="cellIs" dxfId="8" priority="4" operator="greaterThan">
      <formula>1</formula>
    </cfRule>
    <cfRule type="cellIs" dxfId="7" priority="5" operator="lessThan">
      <formula>0.8</formula>
    </cfRule>
  </conditionalFormatting>
  <conditionalFormatting sqref="AG5 R5:R123 AG90">
    <cfRule type="cellIs" dxfId="6" priority="7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105">
    <cfRule type="cellIs" dxfId="1" priority="2" operator="lessThan">
      <formula>0.8</formula>
    </cfRule>
  </conditionalFormatting>
  <conditionalFormatting sqref="AG107:AG123">
    <cfRule type="cellIs" dxfId="0" priority="1" operator="lessThan">
      <formula>0.8</formula>
    </cfRule>
  </conditionalFormatting>
  <dataValidations count="1">
    <dataValidation type="list" allowBlank="1" showInputMessage="1" showErrorMessage="1" sqref="AA5:AB123" xr:uid="{8662D848-2732-4102-84D4-30BB93AA9CD3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BF029-3B04-4865-9743-03AC91DB784E}"/>
</file>

<file path=customXml/itemProps2.xml><?xml version="1.0" encoding="utf-8"?>
<ds:datastoreItem xmlns:ds="http://schemas.openxmlformats.org/officeDocument/2006/customXml" ds:itemID="{A28DFEE3-4787-43E0-B70E-0F9009417092}"/>
</file>

<file path=customXml/itemProps3.xml><?xml version="1.0" encoding="utf-8"?>
<ds:datastoreItem xmlns:ds="http://schemas.openxmlformats.org/officeDocument/2006/customXml" ds:itemID="{90DAEFFA-D16D-4A5C-91B3-5950008E4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0228</vt:lpstr>
      <vt:lpstr>0228(18度C)</vt:lpstr>
      <vt:lpstr>0228(4度C)</vt:lpstr>
      <vt:lpstr>0227</vt:lpstr>
      <vt:lpstr>0227(18度C)</vt:lpstr>
      <vt:lpstr>0227(4度C)</vt:lpstr>
      <vt:lpstr>0226</vt:lpstr>
      <vt:lpstr>0226(18度C)</vt:lpstr>
      <vt:lpstr>0226(4度C)</vt:lpstr>
      <vt:lpstr>0225</vt:lpstr>
      <vt:lpstr>0225(18度C)</vt:lpstr>
      <vt:lpstr>0225(4度C)</vt:lpstr>
      <vt:lpstr>0224</vt:lpstr>
      <vt:lpstr>0224(18度C)</vt:lpstr>
      <vt:lpstr>0224(4度C)</vt:lpstr>
      <vt:lpstr>0223</vt:lpstr>
      <vt:lpstr>0223(18度C)</vt:lpstr>
      <vt:lpstr>0223(4度C)</vt:lpstr>
      <vt:lpstr>0222</vt:lpstr>
      <vt:lpstr>0222(18度C)</vt:lpstr>
      <vt:lpstr>0222(4度C)</vt:lpstr>
      <vt:lpstr>0221</vt:lpstr>
      <vt:lpstr>0221(18度C)</vt:lpstr>
      <vt:lpstr>0221(4度C)</vt:lpstr>
      <vt:lpstr>0220</vt:lpstr>
      <vt:lpstr>0220(18度C)</vt:lpstr>
      <vt:lpstr>0220(4度C)</vt:lpstr>
      <vt:lpstr>0219</vt:lpstr>
      <vt:lpstr>0219(18度C)</vt:lpstr>
      <vt:lpstr>0219(4度C)</vt:lpstr>
      <vt:lpstr>0218</vt:lpstr>
      <vt:lpstr>0218(18度C)</vt:lpstr>
      <vt:lpstr>0218(4度C)</vt:lpstr>
      <vt:lpstr>0217</vt:lpstr>
      <vt:lpstr>0217(18度C)</vt:lpstr>
      <vt:lpstr>0217(4度C)</vt:lpstr>
      <vt:lpstr>0216</vt:lpstr>
      <vt:lpstr>0216(18度C)</vt:lpstr>
      <vt:lpstr>0216(4度C)</vt:lpstr>
      <vt:lpstr>0215</vt:lpstr>
      <vt:lpstr>0215(18度C)</vt:lpstr>
      <vt:lpstr>0215(4度C)</vt:lpstr>
      <vt:lpstr>0214</vt:lpstr>
      <vt:lpstr>0214(18度C)</vt:lpstr>
      <vt:lpstr>0214(4度C)</vt:lpstr>
      <vt:lpstr>0213</vt:lpstr>
      <vt:lpstr>0213(18度C)</vt:lpstr>
      <vt:lpstr>0213(4度C)</vt:lpstr>
      <vt:lpstr>0212</vt:lpstr>
      <vt:lpstr>0212(18度C)</vt:lpstr>
      <vt:lpstr>0212(4度C)</vt:lpstr>
      <vt:lpstr>0211</vt:lpstr>
      <vt:lpstr>0211(18度C)</vt:lpstr>
      <vt:lpstr>0211(4度C)</vt:lpstr>
      <vt:lpstr>0210</vt:lpstr>
      <vt:lpstr>0210(18度C)</vt:lpstr>
      <vt:lpstr>0210(4度C)</vt:lpstr>
      <vt:lpstr>0209</vt:lpstr>
      <vt:lpstr>0209(18度C)</vt:lpstr>
      <vt:lpstr>0209(4度C)</vt:lpstr>
      <vt:lpstr>0208</vt:lpstr>
      <vt:lpstr>0208(18度C)</vt:lpstr>
      <vt:lpstr>0208(4度C)</vt:lpstr>
      <vt:lpstr>0207</vt:lpstr>
      <vt:lpstr>0207(18度C)</vt:lpstr>
      <vt:lpstr>0207(4度C)</vt:lpstr>
      <vt:lpstr>0206</vt:lpstr>
      <vt:lpstr>0206(18度C)</vt:lpstr>
      <vt:lpstr>0206(4度C)</vt:lpstr>
      <vt:lpstr>0205</vt:lpstr>
      <vt:lpstr>0205(18度C)</vt:lpstr>
      <vt:lpstr>0205(4度C)</vt:lpstr>
      <vt:lpstr>0204</vt:lpstr>
      <vt:lpstr>0204(18度C)</vt:lpstr>
      <vt:lpstr>0204(4度C)</vt:lpstr>
      <vt:lpstr>0203</vt:lpstr>
      <vt:lpstr>0203(18度C)</vt:lpstr>
      <vt:lpstr>0203(4度C)</vt:lpstr>
      <vt:lpstr>0202</vt:lpstr>
      <vt:lpstr>0202(18度C)</vt:lpstr>
      <vt:lpstr>0202(4度C)</vt:lpstr>
      <vt:lpstr>0201</vt:lpstr>
      <vt:lpstr>0201(18度C)</vt:lpstr>
      <vt:lpstr>0201(4度C)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2026-03-03T09:01:10Z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